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20" yWindow="600" windowWidth="27555" windowHeight="11865" tabRatio="845"/>
  </bookViews>
  <sheets>
    <sheet name="Schedule 1" sheetId="7" r:id="rId1"/>
    <sheet name="Schedule 2" sheetId="29" r:id="rId2"/>
    <sheet name="Schedule 3" sheetId="30" r:id="rId3"/>
    <sheet name="Gas Ex Ante DCF Feb2013" sheetId="31" r:id="rId4"/>
    <sheet name="Gas ExAnte Data Feb2013" sheetId="32" r:id="rId5"/>
    <sheet name="Gas 1st Regression" sheetId="33" r:id="rId6"/>
    <sheet name="Gas Multiple Regression" sheetId="34" r:id="rId7"/>
    <sheet name="Gas Adjusted Regression" sheetId="35" r:id="rId8"/>
    <sheet name="Forecast Interest Rate" sheetId="9" r:id="rId9"/>
    <sheet name="Schedule 4" sheetId="10" r:id="rId10"/>
    <sheet name="Schedule 5" sheetId="11" r:id="rId11"/>
    <sheet name="Ex Post Regressions" sheetId="12" r:id="rId12"/>
    <sheet name="Ex Post Risk Premium" sheetId="13" r:id="rId13"/>
    <sheet name="Schedule 6" sheetId="14" r:id="rId14"/>
    <sheet name="Schedule 7" sheetId="15" r:id="rId15"/>
    <sheet name="Schedule 7 Page 2" sheetId="16" r:id="rId16"/>
    <sheet name="Schedule 8" sheetId="17" r:id="rId17"/>
    <sheet name="Schedule 8 Continuted" sheetId="19" r:id="rId18"/>
    <sheet name="Schedule 9" sheetId="20" r:id="rId19"/>
    <sheet name="Table 3 Model Results" sheetId="21" r:id="rId20"/>
  </sheets>
  <definedNames>
    <definedName name="__Fill" hidden="1">#REF!</definedName>
    <definedName name="_Fill" hidden="1">#REF!</definedName>
    <definedName name="_Key1" hidden="1">#REF!</definedName>
    <definedName name="_Order1" hidden="1">255</definedName>
    <definedName name="_Order2" hidden="1">255</definedName>
    <definedName name="_Regression_X" hidden="1">#REF!</definedName>
    <definedName name="_Sort" hidden="1">#REF!</definedName>
    <definedName name="a" hidden="1">{#N/A,#N/A,TRUE,"1990";#N/A,#N/A,TRUE,"1991";#N/A,#N/A,TRUE,"1992";#N/A,#N/A,TRUE,"1993"}</definedName>
    <definedName name="abc" hidden="1">{#N/A,#N/A,TRUE,"1990";#N/A,#N/A,TRUE,"1991";#N/A,#N/A,TRUE,"1992";#N/A,#N/A,TRUE,"1993"}</definedName>
    <definedName name="abc_1" hidden="1">{#N/A,#N/A,TRUE,"1990";#N/A,#N/A,TRUE,"1991";#N/A,#N/A,TRUE,"1992";#N/A,#N/A,TRUE,"1993"}</definedName>
    <definedName name="abc_2" hidden="1">{#N/A,#N/A,TRUE,"1990";#N/A,#N/A,TRUE,"1991";#N/A,#N/A,TRUE,"1992";#N/A,#N/A,TRUE,"1993"}</definedName>
    <definedName name="abcd" hidden="1">{#N/A,#N/A,TRUE,"1990";#N/A,#N/A,TRUE,"1991";#N/A,#N/A,TRUE,"1992";#N/A,#N/A,TRUE,"1993"}</definedName>
    <definedName name="abcd_1" hidden="1">{#N/A,#N/A,TRUE,"1990";#N/A,#N/A,TRUE,"1991";#N/A,#N/A,TRUE,"1992";#N/A,#N/A,TRUE,"1993"}</definedName>
    <definedName name="abcd_2" hidden="1">{#N/A,#N/A,TRUE,"1990";#N/A,#N/A,TRUE,"1991";#N/A,#N/A,TRUE,"1992";#N/A,#N/A,TRUE,"1993"}</definedName>
    <definedName name="abcde" hidden="1">{"summary",#N/A,TRUE,"E93ADJ";"detail",#N/A,TRUE,"E93ADJ"}</definedName>
    <definedName name="abcde_1" hidden="1">{"summary",#N/A,TRUE,"E93ADJ";"detail",#N/A,TRUE,"E93ADJ"}</definedName>
    <definedName name="abcde_2" hidden="1">{"summary",#N/A,TRUE,"E93ADJ";"detail",#N/A,TRUE,"E93ADJ"}</definedName>
    <definedName name="abcdef" hidden="1">{"summary",#N/A,TRUE,"E93ADJ";"detail",#N/A,TRUE,"E93ADJ"}</definedName>
    <definedName name="abcdef_1" hidden="1">{"summary",#N/A,TRUE,"E93ADJ";"detail",#N/A,TRUE,"E93ADJ"}</definedName>
    <definedName name="abcdef_2" hidden="1">{"summary",#N/A,TRUE,"E93ADJ";"detail",#N/A,TRUE,"E93ADJ"}</definedName>
    <definedName name="bcd" hidden="1">{#N/A,#N/A,TRUE,"1990";#N/A,#N/A,TRUE,"1991";#N/A,#N/A,TRUE,"1992";#N/A,#N/A,TRUE,"1993"}</definedName>
    <definedName name="bcd_1" hidden="1">{#N/A,#N/A,TRUE,"1990";#N/A,#N/A,TRUE,"1991";#N/A,#N/A,TRUE,"1992";#N/A,#N/A,TRUE,"1993"}</definedName>
    <definedName name="bcd_2" hidden="1">{#N/A,#N/A,TRUE,"1990";#N/A,#N/A,TRUE,"1991";#N/A,#N/A,TRUE,"1992";#N/A,#N/A,TRUE,"1993"}</definedName>
    <definedName name="bcde" hidden="1">{"summary",#N/A,TRUE,"E93ADJ";"detail",#N/A,TRUE,"E93ADJ"}</definedName>
    <definedName name="bcde_1" hidden="1">{"summary",#N/A,TRUE,"E93ADJ";"detail",#N/A,TRUE,"E93ADJ"}</definedName>
    <definedName name="bcde_2" hidden="1">{"summary",#N/A,TRUE,"E93ADJ";"detail",#N/A,TRUE,"E93ADJ"}</definedName>
    <definedName name="dud" hidden="1">{#N/A,#N/A,TRUE,"1990";#N/A,#N/A,TRUE,"1991";#N/A,#N/A,TRUE,"1992";#N/A,#N/A,TRUE,"1993"}</definedName>
    <definedName name="dud_1" hidden="1">{#N/A,#N/A,TRUE,"1990";#N/A,#N/A,TRUE,"1991";#N/A,#N/A,TRUE,"1992";#N/A,#N/A,TRUE,"1993"}</definedName>
    <definedName name="dud_2" hidden="1">{#N/A,#N/A,TRUE,"1990";#N/A,#N/A,TRUE,"1991";#N/A,#N/A,TRUE,"1992";#N/A,#N/A,TRUE,"1993"}</definedName>
    <definedName name="k" hidden="1">#REF!</definedName>
    <definedName name="ListOffset" hidden="1">1</definedName>
    <definedName name="ls"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ls_1"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ls_2"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_xlnm.Print_Area" localSheetId="12">'Ex Post Risk Premium'!$A$3:$B$19</definedName>
    <definedName name="_xlnm.Print_Area" localSheetId="8">'Forecast Interest Rate'!$A$2:$F$40</definedName>
    <definedName name="_xlnm.Print_Area" localSheetId="5">'Gas 1st Regression'!$A$1:$F$24</definedName>
    <definedName name="_xlnm.Print_Area" localSheetId="7">'Gas Adjusted Regression'!$A$1:$E$25</definedName>
    <definedName name="_xlnm.Print_Area" localSheetId="3">'Gas Ex Ante DCF Feb2013'!$B$12:$FX$188</definedName>
    <definedName name="_xlnm.Print_Area" localSheetId="4">'Gas ExAnte Data Feb2013'!$A$11:$L$188</definedName>
    <definedName name="_xlnm.Print_Area" localSheetId="6">'Gas Multiple Regression'!$A$1:$F$26</definedName>
    <definedName name="_xlnm.Print_Area" localSheetId="0">'Schedule 1'!$A$2:$V$23</definedName>
    <definedName name="_xlnm.Print_Area" localSheetId="9">'Schedule 4'!$A$2:$H$83</definedName>
    <definedName name="_xlnm.Print_Area" localSheetId="10">'Schedule 5'!$B$7:$H$85</definedName>
    <definedName name="_xlnm.Print_Area" localSheetId="13">'Schedule 6'!$A$1:$H$40</definedName>
    <definedName name="_xlnm.Print_Area" localSheetId="15">'Schedule 7 Page 2'!$A$1:$D$17</definedName>
    <definedName name="_xlnm.Print_Area" localSheetId="17">'Schedule 8 Continuted'!$A$7:$O$146</definedName>
    <definedName name="_xlnm.Print_Area" localSheetId="18">'Schedule 9'!$A$8:$F$84</definedName>
    <definedName name="_xlnm.Print_Titles" localSheetId="3">'Gas Ex Ante DCF Feb2013'!$A:$A,'Gas Ex Ante DCF Feb2013'!$10:$11</definedName>
    <definedName name="_xlnm.Print_Titles" localSheetId="10">'Schedule 5'!$A:$A,'Schedule 5'!$2:$6</definedName>
    <definedName name="_xlnm.Print_Titles" localSheetId="17">'Schedule 8 Continuted'!$1:$6</definedName>
    <definedName name="_xlnm.Print_Titles" localSheetId="18">'Schedule 9'!$3:$7</definedName>
    <definedName name="rk"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rk_1"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rk_2"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shit" hidden="1">{#N/A,#N/A,TRUE,"1990";#N/A,#N/A,TRUE,"1991";#N/A,#N/A,TRUE,"1992";#N/A,#N/A,TRUE,"1993"}</definedName>
    <definedName name="shit_1" hidden="1">{#N/A,#N/A,TRUE,"1990";#N/A,#N/A,TRUE,"1991";#N/A,#N/A,TRUE,"1992";#N/A,#N/A,TRUE,"1993"}</definedName>
    <definedName name="shit_2" hidden="1">{#N/A,#N/A,TRUE,"1990";#N/A,#N/A,TRUE,"1991";#N/A,#N/A,TRUE,"1992";#N/A,#N/A,TRUE,"1993"}</definedName>
    <definedName name="shit2" hidden="1">{"summary",#N/A,TRUE,"E93ADJ";"detail",#N/A,TRUE,"E93ADJ"}</definedName>
    <definedName name="shit2_1" hidden="1">{"summary",#N/A,TRUE,"E93ADJ";"detail",#N/A,TRUE,"E93ADJ"}</definedName>
    <definedName name="shit2_2" hidden="1">{"summary",#N/A,TRUE,"E93ADJ";"detail",#N/A,TRUE,"E93ADJ"}</definedName>
    <definedName name="TEFRA" hidden="1">{"summary",#N/A,TRUE,"E93ADJ";"detail",#N/A,TRUE,"E93ADJ"}</definedName>
    <definedName name="TEFRA_1" hidden="1">{"summary",#N/A,TRUE,"E93ADJ";"detail",#N/A,TRUE,"E93ADJ"}</definedName>
    <definedName name="TEFRA_2" hidden="1">{"summary",#N/A,TRUE,"E93ADJ";"detail",#N/A,TRUE,"E93ADJ"}</definedName>
    <definedName name="TP_Footer_Path" hidden="1">"S:\75886\03WELF\WS\2004 contributions\"</definedName>
    <definedName name="TP_Footer_User" hidden="1">"northc"</definedName>
    <definedName name="TP_Footer_Version" hidden="1">"v3.00"</definedName>
    <definedName name="Turnerabc" hidden="1">{#N/A,#N/A,TRUE,"1990";#N/A,#N/A,TRUE,"1991";#N/A,#N/A,TRUE,"1992";#N/A,#N/A,TRUE,"1993"}</definedName>
    <definedName name="Turnerabc_1" hidden="1">{#N/A,#N/A,TRUE,"1990";#N/A,#N/A,TRUE,"1991";#N/A,#N/A,TRUE,"1992";#N/A,#N/A,TRUE,"1993"}</definedName>
    <definedName name="Turnerabc_2" hidden="1">{#N/A,#N/A,TRUE,"1990";#N/A,#N/A,TRUE,"1991";#N/A,#N/A,TRUE,"1992";#N/A,#N/A,TRUE,"1993"}</definedName>
    <definedName name="Turnerabcd" hidden="1">{#N/A,#N/A,TRUE,"1990";#N/A,#N/A,TRUE,"1991";#N/A,#N/A,TRUE,"1992";#N/A,#N/A,TRUE,"1993"}</definedName>
    <definedName name="Turnerabcd_1" hidden="1">{#N/A,#N/A,TRUE,"1990";#N/A,#N/A,TRUE,"1991";#N/A,#N/A,TRUE,"1992";#N/A,#N/A,TRUE,"1993"}</definedName>
    <definedName name="Turnerabcd_2" hidden="1">{#N/A,#N/A,TRUE,"1990";#N/A,#N/A,TRUE,"1991";#N/A,#N/A,TRUE,"1992";#N/A,#N/A,TRUE,"1993"}</definedName>
    <definedName name="Turnerabcde" hidden="1">{"summary",#N/A,TRUE,"E93ADJ";"detail",#N/A,TRUE,"E93ADJ"}</definedName>
    <definedName name="Turnerabcde_1" hidden="1">{"summary",#N/A,TRUE,"E93ADJ";"detail",#N/A,TRUE,"E93ADJ"}</definedName>
    <definedName name="Turnerabcde_2" hidden="1">{"summary",#N/A,TRUE,"E93ADJ";"detail",#N/A,TRUE,"E93ADJ"}</definedName>
    <definedName name="Turnerabcdef" hidden="1">{"summary",#N/A,TRUE,"E93ADJ";"detail",#N/A,TRUE,"E93ADJ"}</definedName>
    <definedName name="Turnerabcdef_1" hidden="1">{"summary",#N/A,TRUE,"E93ADJ";"detail",#N/A,TRUE,"E93ADJ"}</definedName>
    <definedName name="Turnerabcdef_2" hidden="1">{"summary",#N/A,TRUE,"E93ADJ";"detail",#N/A,TRUE,"E93ADJ"}</definedName>
    <definedName name="Turnerbcd" hidden="1">{#N/A,#N/A,TRUE,"1990";#N/A,#N/A,TRUE,"1991";#N/A,#N/A,TRUE,"1992";#N/A,#N/A,TRUE,"1993"}</definedName>
    <definedName name="Turnerbcd_1" hidden="1">{#N/A,#N/A,TRUE,"1990";#N/A,#N/A,TRUE,"1991";#N/A,#N/A,TRUE,"1992";#N/A,#N/A,TRUE,"1993"}</definedName>
    <definedName name="Turnerbcd_2" hidden="1">{#N/A,#N/A,TRUE,"1990";#N/A,#N/A,TRUE,"1991";#N/A,#N/A,TRUE,"1992";#N/A,#N/A,TRUE,"1993"}</definedName>
    <definedName name="Turnerbcde" hidden="1">{"summary",#N/A,TRUE,"E93ADJ";"detail",#N/A,TRUE,"E93ADJ"}</definedName>
    <definedName name="Turnerbcde_1" hidden="1">{"summary",#N/A,TRUE,"E93ADJ";"detail",#N/A,TRUE,"E93ADJ"}</definedName>
    <definedName name="Turnerbcde_2" hidden="1">{"summary",#N/A,TRUE,"E93ADJ";"detail",#N/A,TRUE,"E93ADJ"}</definedName>
    <definedName name="Turnerdud" hidden="1">{#N/A,#N/A,TRUE,"1990";#N/A,#N/A,TRUE,"1991";#N/A,#N/A,TRUE,"1992";#N/A,#N/A,TRUE,"1993"}</definedName>
    <definedName name="Turnerdud_1" hidden="1">{#N/A,#N/A,TRUE,"1990";#N/A,#N/A,TRUE,"1991";#N/A,#N/A,TRUE,"1992";#N/A,#N/A,TRUE,"1993"}</definedName>
    <definedName name="Turnerdud_2" hidden="1">{#N/A,#N/A,TRUE,"1990";#N/A,#N/A,TRUE,"1991";#N/A,#N/A,TRUE,"1992";#N/A,#N/A,TRUE,"1993"}</definedName>
    <definedName name="Turnershit" hidden="1">{#N/A,#N/A,TRUE,"1990";#N/A,#N/A,TRUE,"1991";#N/A,#N/A,TRUE,"1992";#N/A,#N/A,TRUE,"1993"}</definedName>
    <definedName name="Turnershit_1" hidden="1">{#N/A,#N/A,TRUE,"1990";#N/A,#N/A,TRUE,"1991";#N/A,#N/A,TRUE,"1992";#N/A,#N/A,TRUE,"1993"}</definedName>
    <definedName name="Turnershit_2" hidden="1">{#N/A,#N/A,TRUE,"1990";#N/A,#N/A,TRUE,"1991";#N/A,#N/A,TRUE,"1992";#N/A,#N/A,TRUE,"1993"}</definedName>
    <definedName name="Turnershit2" hidden="1">{"summary",#N/A,TRUE,"E93ADJ";"detail",#N/A,TRUE,"E93ADJ"}</definedName>
    <definedName name="Turnershit2_1" hidden="1">{"summary",#N/A,TRUE,"E93ADJ";"detail",#N/A,TRUE,"E93ADJ"}</definedName>
    <definedName name="Turnershit2_2" hidden="1">{"summary",#N/A,TRUE,"E93ADJ";"detail",#N/A,TRUE,"E93ADJ"}</definedName>
    <definedName name="TurnerTEFRA" hidden="1">{"summary",#N/A,TRUE,"E93ADJ";"detail",#N/A,TRUE,"E93ADJ"}</definedName>
    <definedName name="TurnerTEFRA_1" hidden="1">{"summary",#N/A,TRUE,"E93ADJ";"detail",#N/A,TRUE,"E93ADJ"}</definedName>
    <definedName name="TurnerTEFRA_2" hidden="1">{"summary",#N/A,TRUE,"E93ADJ";"detail",#N/A,TRUE,"E93ADJ"}</definedName>
    <definedName name="Turnerwrn.ALL" hidden="1">{#N/A,#N/A,TRUE,"1990";#N/A,#N/A,TRUE,"1991";#N/A,#N/A,TRUE,"1992";#N/A,#N/A,TRUE,"1993"}</definedName>
    <definedName name="Turnerwrn.ALL_1" hidden="1">{#N/A,#N/A,TRUE,"1990";#N/A,#N/A,TRUE,"1991";#N/A,#N/A,TRUE,"1992";#N/A,#N/A,TRUE,"1993"}</definedName>
    <definedName name="Turnerwrn.ALL_2" hidden="1">{#N/A,#N/A,TRUE,"1990";#N/A,#N/A,TRUE,"1991";#N/A,#N/A,TRUE,"1992";#N/A,#N/A,TRUE,"1993"}</definedName>
    <definedName name="Turnerwrn.PRINT_ALL" hidden="1">{"summary",#N/A,TRUE,"E93ADJ";"detail",#N/A,TRUE,"E93ADJ"}</definedName>
    <definedName name="Turnerwrn.PRINT_ALL_1" hidden="1">{"summary",#N/A,TRUE,"E93ADJ";"detail",#N/A,TRUE,"E93ADJ"}</definedName>
    <definedName name="Turnerwrn.PRINT_ALL_2" hidden="1">{"summary",#N/A,TRUE,"E93ADJ";"detail",#N/A,TRUE,"E93ADJ"}</definedName>
    <definedName name="wrn.ALL." hidden="1">{#N/A,#N/A,TRUE,"1990";#N/A,#N/A,TRUE,"1991";#N/A,#N/A,TRUE,"1992";#N/A,#N/A,TRUE,"1993"}</definedName>
    <definedName name="wrn.ALL._1" hidden="1">{#N/A,#N/A,TRUE,"1990";#N/A,#N/A,TRUE,"1991";#N/A,#N/A,TRUE,"1992";#N/A,#N/A,TRUE,"1993"}</definedName>
    <definedName name="wrn.ALL._2" hidden="1">{#N/A,#N/A,TRUE,"1990";#N/A,#N/A,TRUE,"1991";#N/A,#N/A,TRUE,"1992";#N/A,#N/A,TRUE,"1993"}</definedName>
    <definedName name="wrn.Benefits." hidden="1">{"Benefits Summary",#N/A,FALSE,"Benefits Info without WC Amount";"Medical and Dental Costs",#N/A,FALSE,"Benefits Info without WC Amount";"Workers' Compensation",#N/A,FALSE,"Benefits Info without WC Amount"}</definedName>
    <definedName name="wrn.Benefits._1" hidden="1">{"Benefits Summary",#N/A,FALSE,"Benefits Info without WC Amount";"Medical and Dental Costs",#N/A,FALSE,"Benefits Info without WC Amount";"Workers' Compensation",#N/A,FALSE,"Benefits Info without WC Amount"}</definedName>
    <definedName name="wrn.Benefits._2" hidden="1">{"Benefits Summary",#N/A,FALSE,"Benefits Info without WC Amount";"Medical and Dental Costs",#N/A,FALSE,"Benefits Info without WC Amount";"Workers' Compensation",#N/A,FALSE,"Benefits Info without WC Amount"}</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_1"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_2"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PRINT_ALL." hidden="1">{"summary",#N/A,TRUE,"E93ADJ";"detail",#N/A,TRUE,"E93ADJ"}</definedName>
    <definedName name="wrn.PRINT_ALL._1" hidden="1">{"summary",#N/A,TRUE,"E93ADJ";"detail",#N/A,TRUE,"E93ADJ"}</definedName>
    <definedName name="wrn.PRINT_ALL._2" hidden="1">{"summary",#N/A,TRUE,"E93ADJ";"detail",#N/A,TRUE,"E93ADJ"}</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_1"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_2"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x" hidden="1">{"Benefits Summary",#N/A,FALSE,"Benefits Info without WC Amount";"Medical and Dental Costs",#N/A,FALSE,"Benefits Info without WC Amount";"Workers' Compensation",#N/A,FALSE,"Benefits Info without WC Amount"}</definedName>
    <definedName name="x_1" hidden="1">{"Benefits Summary",#N/A,FALSE,"Benefits Info without WC Amount";"Medical and Dental Costs",#N/A,FALSE,"Benefits Info without WC Amount";"Workers' Compensation",#N/A,FALSE,"Benefits Info without WC Amount"}</definedName>
    <definedName name="x_2" hidden="1">{"Benefits Summary",#N/A,FALSE,"Benefits Info without WC Amount";"Medical and Dental Costs",#N/A,FALSE,"Benefits Info without WC Amount";"Workers' Compensation",#N/A,FALSE,"Benefits Info without WC Amount"}</definedName>
    <definedName name="z" hidden="1">{#N/A,#N/A,TRUE,"1990";#N/A,#N/A,TRUE,"1991";#N/A,#N/A,TRUE,"1992";#N/A,#N/A,TRUE,"1993"}</definedName>
    <definedName name="Z_23F18827_7997_11D6_8750_00508BD3B3BA_.wvu.Cols" hidden="1">#REF!,#REF!</definedName>
    <definedName name="Z_23F18827_7997_11D6_8750_00508BD3B3BA_.wvu.PrintArea" hidden="1">#REF!</definedName>
    <definedName name="zx" hidden="1">{#N/A,#N/A,TRUE,"1990";#N/A,#N/A,TRUE,"1991";#N/A,#N/A,TRUE,"1992";#N/A,#N/A,TRUE,"1993"}</definedName>
    <definedName name="zxx" hidden="1">{"summary",#N/A,TRUE,"E93ADJ";"detail",#N/A,TRUE,"E93ADJ"}</definedName>
    <definedName name="zxz" hidden="1">{#N/A,#N/A,TRUE,"1990";#N/A,#N/A,TRUE,"1991";#N/A,#N/A,TRUE,"1992";#N/A,#N/A,TRUE,"1993"}</definedName>
    <definedName name="zxzx" hidden="1">{"summary",#N/A,TRUE,"E93ADJ";"detail",#N/A,TRUE,"E93ADJ"}</definedName>
    <definedName name="zxzxx" hidden="1">{"summary",#N/A,TRUE,"E93ADJ";"detail",#N/A,TRUE,"E93ADJ"}</definedName>
    <definedName name="zxzxxz" hidden="1">{#N/A,#N/A,TRUE,"1990";#N/A,#N/A,TRUE,"1991";#N/A,#N/A,TRUE,"1992";#N/A,#N/A,TRUE,"1993"}</definedName>
    <definedName name="zxzxz" hidden="1">{#N/A,#N/A,TRUE,"1990";#N/A,#N/A,TRUE,"1991";#N/A,#N/A,TRUE,"1992";#N/A,#N/A,TRUE,"1993"}</definedName>
    <definedName name="zxzxzx" hidden="1">{#N/A,#N/A,TRUE,"1990";#N/A,#N/A,TRUE,"1991";#N/A,#N/A,TRUE,"1992";#N/A,#N/A,TRUE,"1993"}</definedName>
    <definedName name="zxzz" hidden="1">{"summary",#N/A,TRUE,"E93ADJ";"detail",#N/A,TRUE,"E93ADJ"}</definedName>
    <definedName name="zxzzz" hidden="1">{"summary",#N/A,TRUE,"E93ADJ";"detail",#N/A,TRUE,"E93ADJ"}</definedName>
    <definedName name="zz" hidden="1">{#N/A,#N/A,TRUE,"1990";#N/A,#N/A,TRUE,"1991";#N/A,#N/A,TRUE,"1992";#N/A,#N/A,TRUE,"1993"}</definedName>
    <definedName name="zzz" hidden="1">{"summary",#N/A,TRUE,"E93ADJ";"detail",#N/A,TRUE,"E93ADJ"}</definedName>
    <definedName name="zzzz" hidden="1">{"summary",#N/A,TRUE,"E93ADJ";"detail",#N/A,TRUE,"E93ADJ"}</definedName>
    <definedName name="zzzzzz" hidden="1">{#N/A,#N/A,TRUE,"1990";#N/A,#N/A,TRUE,"1991";#N/A,#N/A,TRUE,"1992";#N/A,#N/A,TRUE,"1993"}</definedName>
  </definedNames>
  <calcPr calcId="145621" iterate="1"/>
</workbook>
</file>

<file path=xl/calcChain.xml><?xml version="1.0" encoding="utf-8"?>
<calcChain xmlns="http://schemas.openxmlformats.org/spreadsheetml/2006/main">
  <c r="B19" i="13" l="1"/>
  <c r="B16" i="13"/>
  <c r="T31" i="30"/>
  <c r="T27" i="30"/>
  <c r="Q25" i="30" s="1"/>
  <c r="T26" i="30"/>
  <c r="S25" i="30"/>
  <c r="T29" i="30" l="1"/>
  <c r="T30" i="30" s="1"/>
  <c r="O25" i="30"/>
  <c r="T32" i="30" l="1"/>
  <c r="U25" i="30"/>
  <c r="A23" i="7" l="1"/>
  <c r="A14" i="7"/>
  <c r="A15" i="7" s="1"/>
  <c r="A16" i="7" s="1"/>
  <c r="A17" i="7" s="1"/>
  <c r="A18" i="7" s="1"/>
  <c r="A19" i="7" s="1"/>
  <c r="A20" i="7" s="1"/>
  <c r="A21" i="7" s="1"/>
  <c r="A22" i="7" s="1"/>
  <c r="A13" i="7"/>
  <c r="B11" i="21" l="1"/>
  <c r="B10" i="21"/>
  <c r="P132" i="19"/>
  <c r="K132" i="19"/>
  <c r="N132" i="19" s="1"/>
  <c r="P131" i="19"/>
  <c r="K131" i="19"/>
  <c r="P130" i="19"/>
  <c r="N130" i="19" s="1"/>
  <c r="K130" i="19"/>
  <c r="P129" i="19"/>
  <c r="K129" i="19"/>
  <c r="P128" i="19"/>
  <c r="K128" i="19"/>
  <c r="N128" i="19" s="1"/>
  <c r="P127" i="19"/>
  <c r="K127" i="19"/>
  <c r="P126" i="19"/>
  <c r="K126" i="19"/>
  <c r="P125" i="19"/>
  <c r="N125" i="19" s="1"/>
  <c r="K125" i="19"/>
  <c r="P124" i="19"/>
  <c r="K124" i="19"/>
  <c r="P123" i="19"/>
  <c r="N123" i="19" s="1"/>
  <c r="K123" i="19"/>
  <c r="P122" i="19"/>
  <c r="N122" i="19" s="1"/>
  <c r="K122" i="19"/>
  <c r="P121" i="19"/>
  <c r="K121" i="19"/>
  <c r="N121" i="19" s="1"/>
  <c r="P120" i="19"/>
  <c r="K120" i="19"/>
  <c r="N120" i="19" s="1"/>
  <c r="P119" i="19"/>
  <c r="N119" i="19" s="1"/>
  <c r="K119" i="19"/>
  <c r="P118" i="19"/>
  <c r="N118" i="19" s="1"/>
  <c r="K118" i="19"/>
  <c r="P117" i="19"/>
  <c r="N117" i="19" s="1"/>
  <c r="K117" i="19"/>
  <c r="P116" i="19"/>
  <c r="N116" i="19" s="1"/>
  <c r="K116" i="19"/>
  <c r="P115" i="19"/>
  <c r="K115" i="19"/>
  <c r="P114" i="19"/>
  <c r="N114" i="19" s="1"/>
  <c r="K114" i="19"/>
  <c r="P113" i="19"/>
  <c r="K113" i="19"/>
  <c r="N113" i="19" s="1"/>
  <c r="P112" i="19"/>
  <c r="K112" i="19"/>
  <c r="P111" i="19"/>
  <c r="K111" i="19"/>
  <c r="P110" i="19"/>
  <c r="N110" i="19" s="1"/>
  <c r="K110" i="19"/>
  <c r="P109" i="19"/>
  <c r="N109" i="19"/>
  <c r="K109" i="19"/>
  <c r="P108" i="19"/>
  <c r="N108" i="19" s="1"/>
  <c r="K108" i="19"/>
  <c r="P107" i="19"/>
  <c r="N107" i="19" s="1"/>
  <c r="K107" i="19"/>
  <c r="P106" i="19"/>
  <c r="K106" i="19"/>
  <c r="P105" i="19"/>
  <c r="K105" i="19"/>
  <c r="P104" i="19"/>
  <c r="K104" i="19"/>
  <c r="P103" i="19"/>
  <c r="N103" i="19" s="1"/>
  <c r="K103" i="19"/>
  <c r="P102" i="19"/>
  <c r="K102" i="19"/>
  <c r="N102" i="19" s="1"/>
  <c r="P101" i="19"/>
  <c r="K101" i="19"/>
  <c r="N101" i="19" s="1"/>
  <c r="P100" i="19"/>
  <c r="N100" i="19" s="1"/>
  <c r="K100" i="19"/>
  <c r="P99" i="19"/>
  <c r="K99" i="19"/>
  <c r="P98" i="19"/>
  <c r="N98" i="19" s="1"/>
  <c r="K98" i="19"/>
  <c r="P97" i="19"/>
  <c r="K97" i="19"/>
  <c r="N97" i="19" s="1"/>
  <c r="P96" i="19"/>
  <c r="K96" i="19"/>
  <c r="P95" i="19"/>
  <c r="K95" i="19"/>
  <c r="P94" i="19"/>
  <c r="N94" i="19" s="1"/>
  <c r="K94" i="19"/>
  <c r="P93" i="19"/>
  <c r="N93" i="19"/>
  <c r="K93" i="19"/>
  <c r="P92" i="19"/>
  <c r="K92" i="19"/>
  <c r="P91" i="19"/>
  <c r="N91" i="19" s="1"/>
  <c r="K91" i="19"/>
  <c r="P90" i="19"/>
  <c r="K90" i="19"/>
  <c r="P89" i="19"/>
  <c r="K89" i="19"/>
  <c r="P88" i="19"/>
  <c r="K88" i="19"/>
  <c r="N88" i="19" s="1"/>
  <c r="P87" i="19"/>
  <c r="N87" i="19" s="1"/>
  <c r="K87" i="19"/>
  <c r="P86" i="19"/>
  <c r="K86" i="19"/>
  <c r="N86" i="19" s="1"/>
  <c r="P85" i="19"/>
  <c r="N85" i="19" s="1"/>
  <c r="K85" i="19"/>
  <c r="P84" i="19"/>
  <c r="N84" i="19" s="1"/>
  <c r="K84" i="19"/>
  <c r="P83" i="19"/>
  <c r="N83" i="19" s="1"/>
  <c r="K83" i="19"/>
  <c r="P82" i="19"/>
  <c r="K82" i="19"/>
  <c r="P81" i="19"/>
  <c r="K81" i="19"/>
  <c r="N81" i="19" s="1"/>
  <c r="P80" i="19"/>
  <c r="K80" i="19"/>
  <c r="P79" i="19"/>
  <c r="N79" i="19" s="1"/>
  <c r="K79" i="19"/>
  <c r="P78" i="19"/>
  <c r="N78" i="19"/>
  <c r="K78" i="19"/>
  <c r="P77" i="19"/>
  <c r="N77" i="19"/>
  <c r="K77" i="19"/>
  <c r="P76" i="19"/>
  <c r="N76" i="19" s="1"/>
  <c r="K76" i="19"/>
  <c r="P75" i="19"/>
  <c r="K75" i="19"/>
  <c r="P74" i="19"/>
  <c r="K74" i="19"/>
  <c r="P73" i="19"/>
  <c r="K73" i="19"/>
  <c r="P72" i="19"/>
  <c r="K72" i="19"/>
  <c r="P71" i="19"/>
  <c r="K71" i="19"/>
  <c r="P70" i="19"/>
  <c r="K70" i="19"/>
  <c r="N70" i="19" s="1"/>
  <c r="P69" i="19"/>
  <c r="N69" i="19"/>
  <c r="K69" i="19"/>
  <c r="P68" i="19"/>
  <c r="K68" i="19"/>
  <c r="P67" i="19"/>
  <c r="K67" i="19"/>
  <c r="P66" i="19"/>
  <c r="N66" i="19" s="1"/>
  <c r="K66" i="19"/>
  <c r="P65" i="19"/>
  <c r="K65" i="19"/>
  <c r="P64" i="19"/>
  <c r="K64" i="19"/>
  <c r="N64" i="19" s="1"/>
  <c r="P63" i="19"/>
  <c r="K63" i="19"/>
  <c r="P62" i="19"/>
  <c r="N62" i="19" s="1"/>
  <c r="K62" i="19"/>
  <c r="P61" i="19"/>
  <c r="N61" i="19" s="1"/>
  <c r="K61" i="19"/>
  <c r="P60" i="19"/>
  <c r="K60" i="19"/>
  <c r="P59" i="19"/>
  <c r="N59" i="19" s="1"/>
  <c r="K59" i="19"/>
  <c r="P58" i="19"/>
  <c r="K58" i="19"/>
  <c r="P57" i="19"/>
  <c r="K57" i="19"/>
  <c r="P56" i="19"/>
  <c r="K56" i="19"/>
  <c r="N56" i="19" s="1"/>
  <c r="P55" i="19"/>
  <c r="N55" i="19" s="1"/>
  <c r="K55" i="19"/>
  <c r="P54" i="19"/>
  <c r="N54" i="19"/>
  <c r="K54" i="19"/>
  <c r="P53" i="19"/>
  <c r="N53" i="19" s="1"/>
  <c r="K53" i="19"/>
  <c r="P52" i="19"/>
  <c r="N52" i="19" s="1"/>
  <c r="K52" i="19"/>
  <c r="P51" i="19"/>
  <c r="N51" i="19" s="1"/>
  <c r="K51" i="19"/>
  <c r="P50" i="19"/>
  <c r="N50" i="19" s="1"/>
  <c r="K50" i="19"/>
  <c r="P49" i="19"/>
  <c r="K49" i="19"/>
  <c r="N49" i="19" s="1"/>
  <c r="P48" i="19"/>
  <c r="K48" i="19"/>
  <c r="P47" i="19"/>
  <c r="N47" i="19" s="1"/>
  <c r="K47" i="19"/>
  <c r="P46" i="19"/>
  <c r="N46" i="19" s="1"/>
  <c r="K46" i="19"/>
  <c r="P45" i="19"/>
  <c r="N45" i="19"/>
  <c r="K45" i="19"/>
  <c r="P44" i="19"/>
  <c r="N44" i="19" s="1"/>
  <c r="K44" i="19"/>
  <c r="P43" i="19"/>
  <c r="N43" i="19" s="1"/>
  <c r="K43" i="19"/>
  <c r="P42" i="19"/>
  <c r="K42" i="19"/>
  <c r="P41" i="19"/>
  <c r="K41" i="19"/>
  <c r="P40" i="19"/>
  <c r="K40" i="19"/>
  <c r="P39" i="19"/>
  <c r="N39" i="19" s="1"/>
  <c r="K39" i="19"/>
  <c r="P38" i="19"/>
  <c r="K38" i="19"/>
  <c r="N38" i="19" s="1"/>
  <c r="P37" i="19"/>
  <c r="N37" i="19"/>
  <c r="K37" i="19"/>
  <c r="P36" i="19"/>
  <c r="K36" i="19"/>
  <c r="P35" i="19"/>
  <c r="K35" i="19"/>
  <c r="P34" i="19"/>
  <c r="N34" i="19" s="1"/>
  <c r="K34" i="19"/>
  <c r="P33" i="19"/>
  <c r="K33" i="19"/>
  <c r="P32" i="19"/>
  <c r="K32" i="19"/>
  <c r="N32" i="19" s="1"/>
  <c r="P31" i="19"/>
  <c r="K31" i="19"/>
  <c r="P30" i="19"/>
  <c r="N30" i="19" s="1"/>
  <c r="K30" i="19"/>
  <c r="P29" i="19"/>
  <c r="N29" i="19" s="1"/>
  <c r="K29" i="19"/>
  <c r="P28" i="19"/>
  <c r="K28" i="19"/>
  <c r="P27" i="19"/>
  <c r="N27" i="19" s="1"/>
  <c r="K27" i="19"/>
  <c r="P26" i="19"/>
  <c r="N26" i="19" s="1"/>
  <c r="K26" i="19"/>
  <c r="P25" i="19"/>
  <c r="K25" i="19"/>
  <c r="P24" i="19"/>
  <c r="K24" i="19"/>
  <c r="N24" i="19" s="1"/>
  <c r="P23" i="19"/>
  <c r="N23" i="19" s="1"/>
  <c r="K23" i="19"/>
  <c r="P22" i="19"/>
  <c r="N22" i="19" s="1"/>
  <c r="K22" i="19"/>
  <c r="P21" i="19"/>
  <c r="N21" i="19" s="1"/>
  <c r="K21" i="19"/>
  <c r="P20" i="19"/>
  <c r="N20" i="19" s="1"/>
  <c r="K20" i="19"/>
  <c r="P19" i="19"/>
  <c r="K19" i="19"/>
  <c r="P18" i="19"/>
  <c r="N18" i="19" s="1"/>
  <c r="K18" i="19"/>
  <c r="P17" i="19"/>
  <c r="K17" i="19"/>
  <c r="N17" i="19" s="1"/>
  <c r="P16" i="19"/>
  <c r="K16" i="19"/>
  <c r="P15" i="19"/>
  <c r="K15" i="19"/>
  <c r="P14" i="19"/>
  <c r="N14" i="19" s="1"/>
  <c r="K14" i="19"/>
  <c r="P13" i="19"/>
  <c r="N13" i="19"/>
  <c r="K13" i="19"/>
  <c r="P12" i="19"/>
  <c r="K12" i="19"/>
  <c r="P11" i="19"/>
  <c r="N11" i="19" s="1"/>
  <c r="K11" i="19"/>
  <c r="P10" i="19"/>
  <c r="K10" i="19"/>
  <c r="P9" i="19"/>
  <c r="K9" i="19"/>
  <c r="P8" i="19"/>
  <c r="K8" i="19"/>
  <c r="P7" i="19"/>
  <c r="N7" i="19" s="1"/>
  <c r="K7" i="19"/>
  <c r="C17" i="16"/>
  <c r="C16" i="16"/>
  <c r="C27" i="9"/>
  <c r="D27" i="9" s="1"/>
  <c r="B27" i="9"/>
  <c r="B26" i="9"/>
  <c r="B25" i="9"/>
  <c r="C25" i="9" s="1"/>
  <c r="D25" i="9" s="1"/>
  <c r="B24" i="9"/>
  <c r="C24" i="9" s="1"/>
  <c r="D24" i="9" s="1"/>
  <c r="A22" i="9"/>
  <c r="C14" i="9"/>
  <c r="D14" i="9" s="1"/>
  <c r="D12" i="9"/>
  <c r="C12" i="9"/>
  <c r="C11" i="9"/>
  <c r="D11" i="9" s="1"/>
  <c r="D188" i="32"/>
  <c r="I188" i="32" s="1"/>
  <c r="D187" i="32"/>
  <c r="J188" i="32" s="1"/>
  <c r="D186" i="32"/>
  <c r="D185" i="32"/>
  <c r="J186" i="32" s="1"/>
  <c r="D184" i="32"/>
  <c r="J185" i="32" s="1"/>
  <c r="D183" i="32"/>
  <c r="I183" i="32" s="1"/>
  <c r="D182" i="32"/>
  <c r="D181" i="32"/>
  <c r="I181" i="32" s="1"/>
  <c r="D180" i="32"/>
  <c r="D179" i="32"/>
  <c r="J180" i="32" s="1"/>
  <c r="D178" i="32"/>
  <c r="I178" i="32" s="1"/>
  <c r="D177" i="32"/>
  <c r="J178" i="32" s="1"/>
  <c r="D176" i="32"/>
  <c r="J177" i="32" s="1"/>
  <c r="D175" i="32"/>
  <c r="I175" i="32" s="1"/>
  <c r="D174" i="32"/>
  <c r="J175" i="32" s="1"/>
  <c r="D173" i="32"/>
  <c r="I173" i="32" s="1"/>
  <c r="D172" i="32"/>
  <c r="I171" i="32"/>
  <c r="D171" i="32"/>
  <c r="J172" i="32" s="1"/>
  <c r="D170" i="32"/>
  <c r="D169" i="32"/>
  <c r="J170" i="32" s="1"/>
  <c r="D168" i="32"/>
  <c r="J169" i="32" s="1"/>
  <c r="D167" i="32"/>
  <c r="I167" i="32" s="1"/>
  <c r="D166" i="32"/>
  <c r="J167" i="32" s="1"/>
  <c r="D165" i="32"/>
  <c r="I165" i="32" s="1"/>
  <c r="D164" i="32"/>
  <c r="D163" i="32"/>
  <c r="J164" i="32" s="1"/>
  <c r="D162" i="32"/>
  <c r="I162" i="32" s="1"/>
  <c r="D161" i="32"/>
  <c r="J162" i="32" s="1"/>
  <c r="D160" i="32"/>
  <c r="J161" i="32" s="1"/>
  <c r="D159" i="32"/>
  <c r="I159" i="32" s="1"/>
  <c r="I158" i="32"/>
  <c r="D158" i="32"/>
  <c r="J159" i="32" s="1"/>
  <c r="D157" i="32"/>
  <c r="J158" i="32" s="1"/>
  <c r="D156" i="32"/>
  <c r="I156" i="32" s="1"/>
  <c r="D155" i="32"/>
  <c r="J156" i="32" s="1"/>
  <c r="D154" i="32"/>
  <c r="D153" i="32"/>
  <c r="J154" i="32" s="1"/>
  <c r="D152" i="32"/>
  <c r="D151" i="32"/>
  <c r="I151" i="32" s="1"/>
  <c r="D150" i="32"/>
  <c r="J151" i="32" s="1"/>
  <c r="I149" i="32"/>
  <c r="D149" i="32"/>
  <c r="J150" i="32" s="1"/>
  <c r="D148" i="32"/>
  <c r="D147" i="32"/>
  <c r="J148" i="32" s="1"/>
  <c r="D146" i="32"/>
  <c r="I146" i="32" s="1"/>
  <c r="J145" i="32"/>
  <c r="D145" i="32"/>
  <c r="J146" i="32" s="1"/>
  <c r="D144" i="32"/>
  <c r="I144" i="32" s="1"/>
  <c r="D143" i="32"/>
  <c r="I143" i="32" s="1"/>
  <c r="D142" i="32"/>
  <c r="J143" i="32" s="1"/>
  <c r="D141" i="32"/>
  <c r="J142" i="32" s="1"/>
  <c r="D140" i="32"/>
  <c r="J141" i="32" s="1"/>
  <c r="I139" i="32"/>
  <c r="D139" i="32"/>
  <c r="J140" i="32" s="1"/>
  <c r="D138" i="32"/>
  <c r="I138" i="32" s="1"/>
  <c r="D137" i="32"/>
  <c r="J138" i="32" s="1"/>
  <c r="D136" i="32"/>
  <c r="D135" i="32"/>
  <c r="D134" i="32"/>
  <c r="J135" i="32" s="1"/>
  <c r="J133" i="32"/>
  <c r="D133" i="32"/>
  <c r="J134" i="32" s="1"/>
  <c r="D132" i="32"/>
  <c r="I132" i="32" s="1"/>
  <c r="D131" i="32"/>
  <c r="J132" i="32" s="1"/>
  <c r="D130" i="32"/>
  <c r="I130" i="32" s="1"/>
  <c r="D129" i="32"/>
  <c r="J130" i="32" s="1"/>
  <c r="D128" i="32"/>
  <c r="I128" i="32" s="1"/>
  <c r="D127" i="32"/>
  <c r="I127" i="32" s="1"/>
  <c r="D126" i="32"/>
  <c r="J127" i="32" s="1"/>
  <c r="J125" i="32"/>
  <c r="D125" i="32"/>
  <c r="J126" i="32" s="1"/>
  <c r="D124" i="32"/>
  <c r="I124" i="32" s="1"/>
  <c r="D123" i="32"/>
  <c r="D122" i="32"/>
  <c r="J123" i="32" s="1"/>
  <c r="J121" i="32"/>
  <c r="D121" i="32"/>
  <c r="D120" i="32"/>
  <c r="I120" i="32" s="1"/>
  <c r="D119" i="32"/>
  <c r="I119" i="32" s="1"/>
  <c r="D118" i="32"/>
  <c r="J119" i="32" s="1"/>
  <c r="D117" i="32"/>
  <c r="J118" i="32" s="1"/>
  <c r="D116" i="32"/>
  <c r="I116" i="32" s="1"/>
  <c r="I115" i="32"/>
  <c r="D115" i="32"/>
  <c r="J116" i="32" s="1"/>
  <c r="D114" i="32"/>
  <c r="I114" i="32" s="1"/>
  <c r="D113" i="32"/>
  <c r="J114" i="32" s="1"/>
  <c r="D112" i="32"/>
  <c r="J113" i="32" s="1"/>
  <c r="D111" i="32"/>
  <c r="D110" i="32"/>
  <c r="J111" i="32" s="1"/>
  <c r="D109" i="32"/>
  <c r="D108" i="32"/>
  <c r="D107" i="32"/>
  <c r="J108" i="32" s="1"/>
  <c r="J106" i="32"/>
  <c r="D106" i="32"/>
  <c r="I106" i="32" s="1"/>
  <c r="I105" i="32"/>
  <c r="D105" i="32"/>
  <c r="D104" i="32"/>
  <c r="J105" i="32" s="1"/>
  <c r="D103" i="32"/>
  <c r="D102" i="32"/>
  <c r="J103" i="32" s="1"/>
  <c r="J101" i="32"/>
  <c r="D101" i="32"/>
  <c r="J102" i="32" s="1"/>
  <c r="D100" i="32"/>
  <c r="I100" i="32" s="1"/>
  <c r="I99" i="32"/>
  <c r="D99" i="32"/>
  <c r="J100" i="32" s="1"/>
  <c r="D98" i="32"/>
  <c r="J99" i="32" s="1"/>
  <c r="D97" i="32"/>
  <c r="J98" i="32" s="1"/>
  <c r="J96" i="32"/>
  <c r="D96" i="32"/>
  <c r="J97" i="32" s="1"/>
  <c r="D95" i="32"/>
  <c r="I95" i="32" s="1"/>
  <c r="D94" i="32"/>
  <c r="J95" i="32" s="1"/>
  <c r="D93" i="32"/>
  <c r="I93" i="32" s="1"/>
  <c r="D92" i="32"/>
  <c r="I92" i="32" s="1"/>
  <c r="D91" i="32"/>
  <c r="J92" i="32" s="1"/>
  <c r="D90" i="32"/>
  <c r="J91" i="32" s="1"/>
  <c r="D89" i="32"/>
  <c r="J90" i="32" s="1"/>
  <c r="D88" i="32"/>
  <c r="J89" i="32" s="1"/>
  <c r="D87" i="32"/>
  <c r="D86" i="32"/>
  <c r="D85" i="32"/>
  <c r="D84" i="32"/>
  <c r="J85" i="32" s="1"/>
  <c r="D83" i="32"/>
  <c r="D82" i="32"/>
  <c r="I82" i="32" s="1"/>
  <c r="D81" i="32"/>
  <c r="J82" i="32" s="1"/>
  <c r="D80" i="32"/>
  <c r="I80" i="32" s="1"/>
  <c r="D79" i="32"/>
  <c r="I79" i="32" s="1"/>
  <c r="I78" i="32"/>
  <c r="D78" i="32"/>
  <c r="J79" i="32" s="1"/>
  <c r="D77" i="32"/>
  <c r="I77" i="32" s="1"/>
  <c r="D76" i="32"/>
  <c r="J77" i="32" s="1"/>
  <c r="D75" i="32"/>
  <c r="D74" i="32"/>
  <c r="I74" i="32" s="1"/>
  <c r="D73" i="32"/>
  <c r="J74" i="32" s="1"/>
  <c r="D72" i="32"/>
  <c r="J73" i="32" s="1"/>
  <c r="D71" i="32"/>
  <c r="D70" i="32"/>
  <c r="J71" i="32" s="1"/>
  <c r="D69" i="32"/>
  <c r="I69" i="32" s="1"/>
  <c r="D68" i="32"/>
  <c r="J69" i="32" s="1"/>
  <c r="D67" i="32"/>
  <c r="I67" i="32" s="1"/>
  <c r="D66" i="32"/>
  <c r="I66" i="32" s="1"/>
  <c r="D65" i="32"/>
  <c r="J66" i="32" s="1"/>
  <c r="D64" i="32"/>
  <c r="D63" i="32"/>
  <c r="J64" i="32" s="1"/>
  <c r="D62" i="32"/>
  <c r="J63" i="32" s="1"/>
  <c r="D61" i="32"/>
  <c r="I61" i="32" s="1"/>
  <c r="D60" i="32"/>
  <c r="J61" i="32" s="1"/>
  <c r="D59" i="32"/>
  <c r="D58" i="32"/>
  <c r="D57" i="32"/>
  <c r="D56" i="32"/>
  <c r="J57" i="32" s="1"/>
  <c r="D55" i="32"/>
  <c r="D54" i="32"/>
  <c r="D53" i="32"/>
  <c r="I53" i="32" s="1"/>
  <c r="D52" i="32"/>
  <c r="J53" i="32" s="1"/>
  <c r="D51" i="32"/>
  <c r="J52" i="32" s="1"/>
  <c r="D50" i="32"/>
  <c r="D49" i="32"/>
  <c r="D48" i="32"/>
  <c r="J49" i="32" s="1"/>
  <c r="D47" i="32"/>
  <c r="D46" i="32"/>
  <c r="J47" i="32" s="1"/>
  <c r="D45" i="32"/>
  <c r="D44" i="32"/>
  <c r="D43" i="32"/>
  <c r="I43" i="32" s="1"/>
  <c r="D42" i="32"/>
  <c r="D41" i="32"/>
  <c r="J42" i="32" s="1"/>
  <c r="D40" i="32"/>
  <c r="J41" i="32" s="1"/>
  <c r="D39" i="32"/>
  <c r="J40" i="32" s="1"/>
  <c r="D38" i="32"/>
  <c r="D37" i="32"/>
  <c r="D36" i="32"/>
  <c r="J37" i="32" s="1"/>
  <c r="D35" i="32"/>
  <c r="J36" i="32" s="1"/>
  <c r="D34" i="32"/>
  <c r="J35" i="32" s="1"/>
  <c r="D33" i="32"/>
  <c r="D32" i="32"/>
  <c r="J33" i="32" s="1"/>
  <c r="D31" i="32"/>
  <c r="J32" i="32" s="1"/>
  <c r="D30" i="32"/>
  <c r="I30" i="32" s="1"/>
  <c r="D29" i="32"/>
  <c r="D28" i="32"/>
  <c r="J29" i="32" s="1"/>
  <c r="D27" i="32"/>
  <c r="J28" i="32" s="1"/>
  <c r="D26" i="32"/>
  <c r="J27" i="32" s="1"/>
  <c r="D25" i="32"/>
  <c r="D24" i="32"/>
  <c r="J25" i="32" s="1"/>
  <c r="D23" i="32"/>
  <c r="J24" i="32" s="1"/>
  <c r="D22" i="32"/>
  <c r="I22" i="32" s="1"/>
  <c r="D21" i="32"/>
  <c r="J22" i="32" s="1"/>
  <c r="J20" i="32"/>
  <c r="D20" i="32"/>
  <c r="J21" i="32" s="1"/>
  <c r="D19" i="32"/>
  <c r="I19" i="32" s="1"/>
  <c r="D18" i="32"/>
  <c r="J19" i="32" s="1"/>
  <c r="D17" i="32"/>
  <c r="D16" i="32"/>
  <c r="J17" i="32" s="1"/>
  <c r="D15" i="32"/>
  <c r="D14" i="32"/>
  <c r="I14" i="32" s="1"/>
  <c r="D13" i="32"/>
  <c r="D12" i="32"/>
  <c r="J13" i="32" s="1"/>
  <c r="A12" i="32"/>
  <c r="FW188" i="31"/>
  <c r="EG188" i="31"/>
  <c r="EJ188" i="31" s="1"/>
  <c r="DL188" i="31"/>
  <c r="CX188" i="31"/>
  <c r="BV188" i="31"/>
  <c r="BO188" i="31"/>
  <c r="BA188" i="31"/>
  <c r="K188" i="31"/>
  <c r="D188" i="31"/>
  <c r="DL187" i="31"/>
  <c r="DO187" i="31" s="1"/>
  <c r="CX187" i="31"/>
  <c r="BV187" i="31"/>
  <c r="BO187" i="31"/>
  <c r="K187" i="31"/>
  <c r="N187" i="31" s="1"/>
  <c r="D187" i="31"/>
  <c r="G187" i="31" s="1"/>
  <c r="EG186" i="31"/>
  <c r="DL186" i="31"/>
  <c r="CJ186" i="31"/>
  <c r="BV186" i="31"/>
  <c r="BO186" i="31"/>
  <c r="BR186" i="31" s="1"/>
  <c r="BA186" i="31"/>
  <c r="D186" i="31"/>
  <c r="G186" i="31" s="1"/>
  <c r="FW185" i="31"/>
  <c r="EG185" i="31"/>
  <c r="EJ185" i="31" s="1"/>
  <c r="DL185" i="31"/>
  <c r="CX185" i="31"/>
  <c r="CJ185" i="31"/>
  <c r="BV185" i="31"/>
  <c r="BO185" i="31"/>
  <c r="BR185" i="31" s="1"/>
  <c r="BA185" i="31"/>
  <c r="K185" i="31"/>
  <c r="D185" i="31"/>
  <c r="EG184" i="31"/>
  <c r="DL184" i="31"/>
  <c r="CX184" i="31"/>
  <c r="CJ184" i="31"/>
  <c r="BV184" i="31"/>
  <c r="BO184" i="31"/>
  <c r="BA184" i="31"/>
  <c r="K184" i="31"/>
  <c r="N184" i="31" s="1"/>
  <c r="D184" i="31"/>
  <c r="FW183" i="31"/>
  <c r="BZ183" i="31" s="1"/>
  <c r="EU183" i="31"/>
  <c r="EG183" i="31"/>
  <c r="DZ183" i="31"/>
  <c r="DS183" i="31"/>
  <c r="DO183" i="31"/>
  <c r="DL183" i="31"/>
  <c r="CX183" i="31"/>
  <c r="DA183" i="31" s="1"/>
  <c r="CJ183" i="31"/>
  <c r="BV183" i="31"/>
  <c r="BY183" i="31" s="1"/>
  <c r="BO183" i="31"/>
  <c r="BR183" i="31" s="1"/>
  <c r="BA183" i="31"/>
  <c r="Y183" i="31"/>
  <c r="N183" i="31"/>
  <c r="K183" i="31"/>
  <c r="D183" i="31"/>
  <c r="G183" i="31" s="1"/>
  <c r="FW182" i="31"/>
  <c r="EU182" i="31"/>
  <c r="EK182" i="31"/>
  <c r="EG182" i="31"/>
  <c r="DZ182" i="31"/>
  <c r="DS182" i="31"/>
  <c r="DL182" i="31"/>
  <c r="DO182" i="31" s="1"/>
  <c r="DP182" i="31" s="1"/>
  <c r="DA182" i="31"/>
  <c r="DB182" i="31" s="1"/>
  <c r="CX182" i="31"/>
  <c r="CJ182" i="31"/>
  <c r="BV182" i="31"/>
  <c r="BY182" i="31" s="1"/>
  <c r="BR182" i="31"/>
  <c r="BS182" i="31" s="1"/>
  <c r="BO182" i="31"/>
  <c r="BA182" i="31"/>
  <c r="N182" i="31"/>
  <c r="O182" i="31" s="1"/>
  <c r="K182" i="31"/>
  <c r="D182" i="31"/>
  <c r="G182" i="31" s="1"/>
  <c r="H182" i="31" s="1"/>
  <c r="FW181" i="31"/>
  <c r="EU181" i="31"/>
  <c r="EG181" i="31"/>
  <c r="DZ181" i="31"/>
  <c r="DS181" i="31"/>
  <c r="DL181" i="31"/>
  <c r="CX181" i="31"/>
  <c r="DA181" i="31" s="1"/>
  <c r="CJ181" i="31"/>
  <c r="BY181" i="31"/>
  <c r="BV181" i="31"/>
  <c r="BO181" i="31"/>
  <c r="BR181" i="31" s="1"/>
  <c r="BA181" i="31"/>
  <c r="AT181" i="31"/>
  <c r="AW181" i="31" s="1"/>
  <c r="N181" i="31"/>
  <c r="K181" i="31"/>
  <c r="G181" i="31"/>
  <c r="D181" i="31"/>
  <c r="FW180" i="31"/>
  <c r="EK180" i="31" s="1"/>
  <c r="EU180" i="31"/>
  <c r="EG180" i="31"/>
  <c r="DZ180" i="31"/>
  <c r="DS180" i="31"/>
  <c r="DL180" i="31"/>
  <c r="CX180" i="31"/>
  <c r="DA180" i="31" s="1"/>
  <c r="CJ180" i="31"/>
  <c r="BV180" i="31"/>
  <c r="BY180" i="31" s="1"/>
  <c r="BR180" i="31"/>
  <c r="BO180" i="31"/>
  <c r="BA180" i="31"/>
  <c r="N180" i="31"/>
  <c r="O180" i="31" s="1"/>
  <c r="K180" i="31"/>
  <c r="D180" i="31"/>
  <c r="G180" i="31" s="1"/>
  <c r="FW179" i="31"/>
  <c r="EU179" i="31"/>
  <c r="EG179" i="31"/>
  <c r="DZ179" i="31"/>
  <c r="DS179" i="31"/>
  <c r="DV179" i="31" s="1"/>
  <c r="DL179" i="31"/>
  <c r="DA179" i="31"/>
  <c r="CX179" i="31"/>
  <c r="CM179" i="31"/>
  <c r="CJ179" i="31"/>
  <c r="BV179" i="31"/>
  <c r="BY179" i="31" s="1"/>
  <c r="BO179" i="31"/>
  <c r="BR179" i="31" s="1"/>
  <c r="BA179" i="31"/>
  <c r="N179" i="31"/>
  <c r="K179" i="31"/>
  <c r="G179" i="31"/>
  <c r="D179" i="31"/>
  <c r="FW178" i="31"/>
  <c r="EU178" i="31"/>
  <c r="EG178" i="31"/>
  <c r="DZ178" i="31"/>
  <c r="DV178" i="31"/>
  <c r="DS178" i="31"/>
  <c r="DO178" i="31"/>
  <c r="DL178" i="31"/>
  <c r="CX178" i="31"/>
  <c r="DA178" i="31" s="1"/>
  <c r="DB178" i="31" s="1"/>
  <c r="CM178" i="31"/>
  <c r="CJ178" i="31"/>
  <c r="BV178" i="31"/>
  <c r="BY178" i="31" s="1"/>
  <c r="BO178" i="31"/>
  <c r="BR178" i="31" s="1"/>
  <c r="BA178" i="31"/>
  <c r="K178" i="31"/>
  <c r="N178" i="31" s="1"/>
  <c r="O178" i="31" s="1"/>
  <c r="G178" i="31"/>
  <c r="D178" i="31"/>
  <c r="FW177" i="31"/>
  <c r="EU177" i="31"/>
  <c r="EN177" i="31"/>
  <c r="EG177" i="31"/>
  <c r="DZ177" i="31"/>
  <c r="DS177" i="31"/>
  <c r="DL177" i="31"/>
  <c r="DO177" i="31" s="1"/>
  <c r="DA177" i="31"/>
  <c r="CX177" i="31"/>
  <c r="CJ177" i="31"/>
  <c r="CM177" i="31" s="1"/>
  <c r="BY177" i="31"/>
  <c r="BZ177" i="31" s="1"/>
  <c r="BV177" i="31"/>
  <c r="BR177" i="31"/>
  <c r="BO177" i="31"/>
  <c r="BA177" i="31"/>
  <c r="N177" i="31"/>
  <c r="K177" i="31"/>
  <c r="D177" i="31"/>
  <c r="G177" i="31" s="1"/>
  <c r="H177" i="31" s="1"/>
  <c r="FW176" i="31"/>
  <c r="EU176" i="31"/>
  <c r="EN176" i="31"/>
  <c r="EG176" i="31"/>
  <c r="DZ176" i="31"/>
  <c r="DS176" i="31"/>
  <c r="DO176" i="31"/>
  <c r="DP176" i="31" s="1"/>
  <c r="DL176" i="31"/>
  <c r="CX176" i="31"/>
  <c r="DA176" i="31" s="1"/>
  <c r="DB176" i="31" s="1"/>
  <c r="CJ176" i="31"/>
  <c r="CM176" i="31" s="1"/>
  <c r="BY176" i="31"/>
  <c r="BV176" i="31"/>
  <c r="BO176" i="31"/>
  <c r="BR176" i="31" s="1"/>
  <c r="BA176" i="31"/>
  <c r="K176" i="31"/>
  <c r="N176" i="31" s="1"/>
  <c r="O176" i="31" s="1"/>
  <c r="H176" i="31"/>
  <c r="D176" i="31"/>
  <c r="G176" i="31" s="1"/>
  <c r="FW175" i="31"/>
  <c r="EY175" i="31"/>
  <c r="EU175" i="31"/>
  <c r="EN175" i="31"/>
  <c r="EK175" i="31"/>
  <c r="EG175" i="31"/>
  <c r="DZ175" i="31"/>
  <c r="DS175" i="31"/>
  <c r="DL175" i="31"/>
  <c r="DO175" i="31" s="1"/>
  <c r="DP175" i="31" s="1"/>
  <c r="DB175" i="31"/>
  <c r="CX175" i="31"/>
  <c r="DA175" i="31" s="1"/>
  <c r="CJ175" i="31"/>
  <c r="CM175" i="31" s="1"/>
  <c r="BY175" i="31"/>
  <c r="BZ175" i="31" s="1"/>
  <c r="BV175" i="31"/>
  <c r="BO175" i="31"/>
  <c r="BR175" i="31" s="1"/>
  <c r="BS175" i="31" s="1"/>
  <c r="BA175" i="31"/>
  <c r="K175" i="31"/>
  <c r="D175" i="31"/>
  <c r="G175" i="31" s="1"/>
  <c r="H175" i="31" s="1"/>
  <c r="FW174" i="31"/>
  <c r="EY174" i="31"/>
  <c r="EU174" i="31"/>
  <c r="EN174" i="31"/>
  <c r="EK174" i="31"/>
  <c r="EG174" i="31"/>
  <c r="DZ174" i="31"/>
  <c r="DS174" i="31"/>
  <c r="DL174" i="31"/>
  <c r="DO174" i="31" s="1"/>
  <c r="DP174" i="31" s="1"/>
  <c r="DA174" i="31"/>
  <c r="DB174" i="31" s="1"/>
  <c r="CX174" i="31"/>
  <c r="CJ174" i="31"/>
  <c r="CM174" i="31" s="1"/>
  <c r="CN174" i="31" s="1"/>
  <c r="BV174" i="31"/>
  <c r="BY174" i="31" s="1"/>
  <c r="BZ174" i="31" s="1"/>
  <c r="BS174" i="31"/>
  <c r="BR174" i="31"/>
  <c r="BO174" i="31"/>
  <c r="BA174" i="31"/>
  <c r="K174" i="31"/>
  <c r="G174" i="31"/>
  <c r="H174" i="31" s="1"/>
  <c r="D174" i="31"/>
  <c r="FW173" i="31"/>
  <c r="EU173" i="31"/>
  <c r="EN173" i="31"/>
  <c r="EG173" i="31"/>
  <c r="DZ173" i="31"/>
  <c r="DS173" i="31"/>
  <c r="DL173" i="31"/>
  <c r="DO173" i="31" s="1"/>
  <c r="DP173" i="31" s="1"/>
  <c r="CX173" i="31"/>
  <c r="DA173" i="31" s="1"/>
  <c r="DB173" i="31" s="1"/>
  <c r="CJ173" i="31"/>
  <c r="CM173" i="31" s="1"/>
  <c r="BV173" i="31"/>
  <c r="BY173" i="31" s="1"/>
  <c r="BO173" i="31"/>
  <c r="BR173" i="31" s="1"/>
  <c r="BS173" i="31" s="1"/>
  <c r="BA173" i="31"/>
  <c r="K173" i="31"/>
  <c r="D173" i="31"/>
  <c r="G173" i="31" s="1"/>
  <c r="FW172" i="31"/>
  <c r="EU172" i="31"/>
  <c r="EN172" i="31"/>
  <c r="EK172" i="31"/>
  <c r="EG172" i="31"/>
  <c r="DZ172" i="31"/>
  <c r="DS172" i="31"/>
  <c r="DO172" i="31"/>
  <c r="DP172" i="31" s="1"/>
  <c r="DL172" i="31"/>
  <c r="CX172" i="31"/>
  <c r="DA172" i="31" s="1"/>
  <c r="DB172" i="31" s="1"/>
  <c r="CJ172" i="31"/>
  <c r="CM172" i="31" s="1"/>
  <c r="BV172" i="31"/>
  <c r="BY172" i="31" s="1"/>
  <c r="BZ172" i="31" s="1"/>
  <c r="BO172" i="31"/>
  <c r="BR172" i="31" s="1"/>
  <c r="BS172" i="31" s="1"/>
  <c r="BA172" i="31"/>
  <c r="K172" i="31"/>
  <c r="D172" i="31"/>
  <c r="G172" i="31" s="1"/>
  <c r="H172" i="31" s="1"/>
  <c r="FW171" i="31"/>
  <c r="EK171" i="31" s="1"/>
  <c r="EY171" i="31"/>
  <c r="EU171" i="31"/>
  <c r="EN171" i="31"/>
  <c r="EG171" i="31"/>
  <c r="DZ171" i="31"/>
  <c r="DS171" i="31"/>
  <c r="DO171" i="31"/>
  <c r="DP171" i="31" s="1"/>
  <c r="DL171" i="31"/>
  <c r="DA171" i="31"/>
  <c r="CX171" i="31"/>
  <c r="CJ171" i="31"/>
  <c r="CM171" i="31" s="1"/>
  <c r="BV171" i="31"/>
  <c r="BY171" i="31" s="1"/>
  <c r="BZ171" i="31" s="1"/>
  <c r="BO171" i="31"/>
  <c r="BR171" i="31" s="1"/>
  <c r="BS171" i="31" s="1"/>
  <c r="BA171" i="31"/>
  <c r="K171" i="31"/>
  <c r="D171" i="31"/>
  <c r="G171" i="31" s="1"/>
  <c r="FW170" i="31"/>
  <c r="EY170" i="31" s="1"/>
  <c r="EU170" i="31"/>
  <c r="EN170" i="31"/>
  <c r="EG170" i="31"/>
  <c r="DZ170" i="31"/>
  <c r="DS170" i="31"/>
  <c r="DO170" i="31"/>
  <c r="DL170" i="31"/>
  <c r="DA170" i="31"/>
  <c r="CX170" i="31"/>
  <c r="CJ170" i="31"/>
  <c r="CM170" i="31" s="1"/>
  <c r="BV170" i="31"/>
  <c r="BY170" i="31" s="1"/>
  <c r="BO170" i="31"/>
  <c r="BR170" i="31" s="1"/>
  <c r="BA170" i="31"/>
  <c r="K170" i="31"/>
  <c r="D170" i="31"/>
  <c r="G170" i="31" s="1"/>
  <c r="FW169" i="31"/>
  <c r="EU169" i="31"/>
  <c r="EN169" i="31"/>
  <c r="EG169" i="31"/>
  <c r="DZ169" i="31"/>
  <c r="DS169" i="31"/>
  <c r="DL169" i="31"/>
  <c r="DO169" i="31" s="1"/>
  <c r="DP169" i="31" s="1"/>
  <c r="CX169" i="31"/>
  <c r="DA169" i="31" s="1"/>
  <c r="CM169" i="31"/>
  <c r="CN169" i="31" s="1"/>
  <c r="CJ169" i="31"/>
  <c r="BV169" i="31"/>
  <c r="BY169" i="31" s="1"/>
  <c r="BZ169" i="31" s="1"/>
  <c r="BO169" i="31"/>
  <c r="BR169" i="31" s="1"/>
  <c r="BS169" i="31" s="1"/>
  <c r="BA169" i="31"/>
  <c r="BD169" i="31" s="1"/>
  <c r="BE169" i="31" s="1"/>
  <c r="N169" i="31"/>
  <c r="K169" i="31"/>
  <c r="H169" i="31"/>
  <c r="D169" i="31"/>
  <c r="G169" i="31" s="1"/>
  <c r="FW168" i="31"/>
  <c r="EK168" i="31" s="1"/>
  <c r="EY168" i="31"/>
  <c r="EU168" i="31"/>
  <c r="EN168" i="31"/>
  <c r="EG168" i="31"/>
  <c r="DZ168" i="31"/>
  <c r="DS168" i="31"/>
  <c r="DV168" i="31" s="1"/>
  <c r="DL168" i="31"/>
  <c r="DO168" i="31" s="1"/>
  <c r="DP168" i="31" s="1"/>
  <c r="DA168" i="31"/>
  <c r="DB168" i="31" s="1"/>
  <c r="CX168" i="31"/>
  <c r="CJ168" i="31"/>
  <c r="CM168" i="31" s="1"/>
  <c r="BV168" i="31"/>
  <c r="BY168" i="31" s="1"/>
  <c r="BZ168" i="31" s="1"/>
  <c r="BR168" i="31"/>
  <c r="BS168" i="31" s="1"/>
  <c r="BO168" i="31"/>
  <c r="BA168" i="31"/>
  <c r="K168" i="31"/>
  <c r="N168" i="31" s="1"/>
  <c r="D168" i="31"/>
  <c r="G168" i="31" s="1"/>
  <c r="FW167" i="31"/>
  <c r="EU167" i="31"/>
  <c r="EN167" i="31"/>
  <c r="EG167" i="31"/>
  <c r="DZ167" i="31"/>
  <c r="DV167" i="31"/>
  <c r="DS167" i="31"/>
  <c r="DO167" i="31"/>
  <c r="DL167" i="31"/>
  <c r="CX167" i="31"/>
  <c r="DA167" i="31" s="1"/>
  <c r="DB167" i="31" s="1"/>
  <c r="CJ167" i="31"/>
  <c r="CM167" i="31" s="1"/>
  <c r="BV167" i="31"/>
  <c r="BY167" i="31" s="1"/>
  <c r="BO167" i="31"/>
  <c r="BR167" i="31" s="1"/>
  <c r="BA167" i="31"/>
  <c r="AB167" i="31"/>
  <c r="Y167" i="31"/>
  <c r="K167" i="31"/>
  <c r="N167" i="31" s="1"/>
  <c r="D167" i="31"/>
  <c r="G167" i="31" s="1"/>
  <c r="FW166" i="31"/>
  <c r="EY166" i="31"/>
  <c r="EU166" i="31"/>
  <c r="EN166" i="31"/>
  <c r="EG166" i="31"/>
  <c r="DZ166" i="31"/>
  <c r="DS166" i="31"/>
  <c r="DV166" i="31" s="1"/>
  <c r="DP166" i="31"/>
  <c r="DL166" i="31"/>
  <c r="DO166" i="31" s="1"/>
  <c r="CX166" i="31"/>
  <c r="DA166" i="31" s="1"/>
  <c r="CJ166" i="31"/>
  <c r="CM166" i="31" s="1"/>
  <c r="BV166" i="31"/>
  <c r="BY166" i="31" s="1"/>
  <c r="BZ166" i="31" s="1"/>
  <c r="BO166" i="31"/>
  <c r="BR166" i="31" s="1"/>
  <c r="BD166" i="31"/>
  <c r="BE166" i="31" s="1"/>
  <c r="BA166" i="31"/>
  <c r="K166" i="31"/>
  <c r="N166" i="31" s="1"/>
  <c r="O166" i="31" s="1"/>
  <c r="D166" i="31"/>
  <c r="G166" i="31" s="1"/>
  <c r="H166" i="31" s="1"/>
  <c r="FW165" i="31"/>
  <c r="EY165" i="31"/>
  <c r="EU165" i="31"/>
  <c r="EQ165" i="31"/>
  <c r="EN165" i="31"/>
  <c r="DL165" i="31"/>
  <c r="DO165" i="31" s="1"/>
  <c r="DP165" i="31" s="1"/>
  <c r="DA165" i="31"/>
  <c r="DB165" i="31" s="1"/>
  <c r="CX165" i="31"/>
  <c r="CM165" i="31"/>
  <c r="CN165" i="31" s="1"/>
  <c r="CJ165" i="31"/>
  <c r="BV165" i="31"/>
  <c r="BY165" i="31" s="1"/>
  <c r="BZ165" i="31" s="1"/>
  <c r="BO165" i="31"/>
  <c r="BR165" i="31" s="1"/>
  <c r="BS165" i="31" s="1"/>
  <c r="BA165" i="31"/>
  <c r="K165" i="31"/>
  <c r="N165" i="31" s="1"/>
  <c r="D165" i="31"/>
  <c r="G165" i="31" s="1"/>
  <c r="H165" i="31" s="1"/>
  <c r="FW164" i="31"/>
  <c r="EY164" i="31"/>
  <c r="EU164" i="31"/>
  <c r="EN164" i="31"/>
  <c r="EQ164" i="31" s="1"/>
  <c r="DL164" i="31"/>
  <c r="DO164" i="31" s="1"/>
  <c r="DA164" i="31"/>
  <c r="CX164" i="31"/>
  <c r="CM164" i="31"/>
  <c r="CJ164" i="31"/>
  <c r="BV164" i="31"/>
  <c r="BY164" i="31" s="1"/>
  <c r="BZ164" i="31" s="1"/>
  <c r="BO164" i="31"/>
  <c r="BR164" i="31" s="1"/>
  <c r="BA164" i="31"/>
  <c r="K164" i="31"/>
  <c r="N164" i="31" s="1"/>
  <c r="D164" i="31"/>
  <c r="G164" i="31" s="1"/>
  <c r="FW163" i="31"/>
  <c r="EY163" i="31" s="1"/>
  <c r="EU163" i="31"/>
  <c r="EN163" i="31"/>
  <c r="EQ163" i="31" s="1"/>
  <c r="ER163" i="31" s="1"/>
  <c r="DP163" i="31"/>
  <c r="DO163" i="31"/>
  <c r="DL163" i="31"/>
  <c r="CX163" i="31"/>
  <c r="DA163" i="31" s="1"/>
  <c r="CJ163" i="31"/>
  <c r="CM163" i="31" s="1"/>
  <c r="CN163" i="31" s="1"/>
  <c r="BY163" i="31"/>
  <c r="BZ163" i="31" s="1"/>
  <c r="BV163" i="31"/>
  <c r="BR163" i="31"/>
  <c r="BS163" i="31" s="1"/>
  <c r="BO163" i="31"/>
  <c r="BA163" i="31"/>
  <c r="N163" i="31"/>
  <c r="O163" i="31" s="1"/>
  <c r="K163" i="31"/>
  <c r="D163" i="31"/>
  <c r="G163" i="31" s="1"/>
  <c r="H163" i="31" s="1"/>
  <c r="FW162" i="31"/>
  <c r="EK162" i="31" s="1"/>
  <c r="EN162" i="31"/>
  <c r="EQ162" i="31" s="1"/>
  <c r="EG162" i="31"/>
  <c r="DL162" i="31"/>
  <c r="DO162" i="31" s="1"/>
  <c r="DA162" i="31"/>
  <c r="DB162" i="31" s="1"/>
  <c r="CX162" i="31"/>
  <c r="CJ162" i="31"/>
  <c r="CM162" i="31" s="1"/>
  <c r="BY162" i="31"/>
  <c r="BZ162" i="31" s="1"/>
  <c r="BV162" i="31"/>
  <c r="BR162" i="31"/>
  <c r="BO162" i="31"/>
  <c r="BA162" i="31"/>
  <c r="K162" i="31"/>
  <c r="N162" i="31" s="1"/>
  <c r="O162" i="31" s="1"/>
  <c r="D162" i="31"/>
  <c r="G162" i="31" s="1"/>
  <c r="FW161" i="31"/>
  <c r="EQ161" i="31"/>
  <c r="EN161" i="31"/>
  <c r="EG161" i="31"/>
  <c r="DZ161" i="31"/>
  <c r="DS161" i="31"/>
  <c r="DV161" i="31" s="1"/>
  <c r="DO161" i="31"/>
  <c r="DP161" i="31" s="1"/>
  <c r="DL161" i="31"/>
  <c r="CX161" i="31"/>
  <c r="DA161" i="31" s="1"/>
  <c r="DB161" i="31" s="1"/>
  <c r="CJ161" i="31"/>
  <c r="CM161" i="31" s="1"/>
  <c r="CN161" i="31" s="1"/>
  <c r="BV161" i="31"/>
  <c r="BY161" i="31" s="1"/>
  <c r="BZ161" i="31" s="1"/>
  <c r="BO161" i="31"/>
  <c r="BR161" i="31" s="1"/>
  <c r="BH161" i="31"/>
  <c r="BK161" i="31" s="1"/>
  <c r="BA161" i="31"/>
  <c r="AF161" i="31"/>
  <c r="Y161" i="31"/>
  <c r="K161" i="31"/>
  <c r="N161" i="31" s="1"/>
  <c r="D161" i="31"/>
  <c r="G161" i="31" s="1"/>
  <c r="FW160" i="31"/>
  <c r="EN160" i="31"/>
  <c r="EQ160" i="31" s="1"/>
  <c r="EG160" i="31"/>
  <c r="DZ160" i="31"/>
  <c r="DS160" i="31"/>
  <c r="DV160" i="31" s="1"/>
  <c r="DL160" i="31"/>
  <c r="DO160" i="31" s="1"/>
  <c r="DA160" i="31"/>
  <c r="CX160" i="31"/>
  <c r="CM160" i="31"/>
  <c r="CJ160" i="31"/>
  <c r="BV160" i="31"/>
  <c r="BY160" i="31" s="1"/>
  <c r="BZ160" i="31" s="1"/>
  <c r="BO160" i="31"/>
  <c r="BR160" i="31" s="1"/>
  <c r="BH160" i="31"/>
  <c r="BK160" i="31" s="1"/>
  <c r="BA160" i="31"/>
  <c r="AF160" i="31"/>
  <c r="Y160" i="31"/>
  <c r="K160" i="31"/>
  <c r="N160" i="31" s="1"/>
  <c r="D160" i="31"/>
  <c r="G160" i="31" s="1"/>
  <c r="FW159" i="31"/>
  <c r="ER159" i="31"/>
  <c r="EQ159" i="31"/>
  <c r="EN159" i="31"/>
  <c r="EG159" i="31"/>
  <c r="DZ159" i="31"/>
  <c r="DS159" i="31"/>
  <c r="DV159" i="31" s="1"/>
  <c r="DL159" i="31"/>
  <c r="DO159" i="31" s="1"/>
  <c r="CX159" i="31"/>
  <c r="DA159" i="31" s="1"/>
  <c r="DB159" i="31" s="1"/>
  <c r="CJ159" i="31"/>
  <c r="CM159" i="31" s="1"/>
  <c r="BY159" i="31"/>
  <c r="BV159" i="31"/>
  <c r="BO159" i="31"/>
  <c r="BR159" i="31" s="1"/>
  <c r="BH159" i="31"/>
  <c r="BK159" i="31" s="1"/>
  <c r="BA159" i="31"/>
  <c r="BD159" i="31" s="1"/>
  <c r="AF159" i="31"/>
  <c r="AB159" i="31"/>
  <c r="Y159" i="31"/>
  <c r="K159" i="31"/>
  <c r="N159" i="31" s="1"/>
  <c r="D159" i="31"/>
  <c r="G159" i="31" s="1"/>
  <c r="FW158" i="31"/>
  <c r="DP158" i="31" s="1"/>
  <c r="EN158" i="31"/>
  <c r="EQ158" i="31" s="1"/>
  <c r="EG158" i="31"/>
  <c r="DZ158" i="31"/>
  <c r="DS158" i="31"/>
  <c r="DV158" i="31" s="1"/>
  <c r="DL158" i="31"/>
  <c r="DO158" i="31" s="1"/>
  <c r="DA158" i="31"/>
  <c r="CX158" i="31"/>
  <c r="CJ158" i="31"/>
  <c r="CM158" i="31" s="1"/>
  <c r="BV158" i="31"/>
  <c r="BY158" i="31" s="1"/>
  <c r="BZ158" i="31" s="1"/>
  <c r="BO158" i="31"/>
  <c r="BR158" i="31" s="1"/>
  <c r="BS158" i="31" s="1"/>
  <c r="BH158" i="31"/>
  <c r="BK158" i="31" s="1"/>
  <c r="BA158" i="31"/>
  <c r="BD158" i="31" s="1"/>
  <c r="AF158" i="31"/>
  <c r="Y158" i="31"/>
  <c r="AB158" i="31" s="1"/>
  <c r="AC158" i="31" s="1"/>
  <c r="N158" i="31"/>
  <c r="K158" i="31"/>
  <c r="D158" i="31"/>
  <c r="G158" i="31" s="1"/>
  <c r="FW157" i="31"/>
  <c r="EN157" i="31"/>
  <c r="EQ157" i="31" s="1"/>
  <c r="EG157" i="31"/>
  <c r="DZ157" i="31"/>
  <c r="DS157" i="31"/>
  <c r="DV157" i="31" s="1"/>
  <c r="DL157" i="31"/>
  <c r="DO157" i="31" s="1"/>
  <c r="CX157" i="31"/>
  <c r="DA157" i="31" s="1"/>
  <c r="CM157" i="31"/>
  <c r="CN157" i="31" s="1"/>
  <c r="CJ157" i="31"/>
  <c r="BV157" i="31"/>
  <c r="BY157" i="31" s="1"/>
  <c r="BZ157" i="31" s="1"/>
  <c r="BO157" i="31"/>
  <c r="BR157" i="31" s="1"/>
  <c r="BH157" i="31"/>
  <c r="BK157" i="31" s="1"/>
  <c r="BD157" i="31"/>
  <c r="BA157" i="31"/>
  <c r="AF157" i="31"/>
  <c r="Y157" i="31"/>
  <c r="AB157" i="31" s="1"/>
  <c r="K157" i="31"/>
  <c r="N157" i="31" s="1"/>
  <c r="D157" i="31"/>
  <c r="G157" i="31" s="1"/>
  <c r="FW156" i="31"/>
  <c r="EN156" i="31"/>
  <c r="EQ156" i="31" s="1"/>
  <c r="ER156" i="31" s="1"/>
  <c r="EG156" i="31"/>
  <c r="DZ156" i="31"/>
  <c r="DS156" i="31"/>
  <c r="DV156" i="31" s="1"/>
  <c r="DL156" i="31"/>
  <c r="DA156" i="31"/>
  <c r="CX156" i="31"/>
  <c r="CJ156" i="31"/>
  <c r="CM156" i="31" s="1"/>
  <c r="CN156" i="31" s="1"/>
  <c r="BY156" i="31"/>
  <c r="BZ156" i="31" s="1"/>
  <c r="BV156" i="31"/>
  <c r="BO156" i="31"/>
  <c r="BR156" i="31" s="1"/>
  <c r="BH156" i="31"/>
  <c r="BK156" i="31" s="1"/>
  <c r="BA156" i="31"/>
  <c r="BD156" i="31" s="1"/>
  <c r="AF156" i="31"/>
  <c r="Y156" i="31"/>
  <c r="AB156" i="31" s="1"/>
  <c r="K156" i="31"/>
  <c r="N156" i="31" s="1"/>
  <c r="O156" i="31" s="1"/>
  <c r="G156" i="31"/>
  <c r="D156" i="31"/>
  <c r="FW155" i="31"/>
  <c r="EN155" i="31"/>
  <c r="EQ155" i="31" s="1"/>
  <c r="EG155" i="31"/>
  <c r="DZ155" i="31"/>
  <c r="DV155" i="31"/>
  <c r="DS155" i="31"/>
  <c r="DL155" i="31"/>
  <c r="DA155" i="31"/>
  <c r="DB155" i="31" s="1"/>
  <c r="CX155" i="31"/>
  <c r="CJ155" i="31"/>
  <c r="CM155" i="31" s="1"/>
  <c r="CN155" i="31" s="1"/>
  <c r="BV155" i="31"/>
  <c r="BY155" i="31" s="1"/>
  <c r="BZ155" i="31" s="1"/>
  <c r="BO155" i="31"/>
  <c r="BR155" i="31" s="1"/>
  <c r="BS155" i="31" s="1"/>
  <c r="BK155" i="31"/>
  <c r="BL155" i="31" s="1"/>
  <c r="BH155" i="31"/>
  <c r="BA155" i="31"/>
  <c r="BD155" i="31" s="1"/>
  <c r="AF155" i="31"/>
  <c r="Y155" i="31"/>
  <c r="K155" i="31"/>
  <c r="N155" i="31" s="1"/>
  <c r="H155" i="31"/>
  <c r="D155" i="31"/>
  <c r="G155" i="31" s="1"/>
  <c r="FW154" i="31"/>
  <c r="BZ154" i="31" s="1"/>
  <c r="EQ154" i="31"/>
  <c r="EN154" i="31"/>
  <c r="EG154" i="31"/>
  <c r="DZ154" i="31"/>
  <c r="DS154" i="31"/>
  <c r="DV154" i="31" s="1"/>
  <c r="DL154" i="31"/>
  <c r="DA154" i="31"/>
  <c r="DB154" i="31" s="1"/>
  <c r="CX154" i="31"/>
  <c r="CJ154" i="31"/>
  <c r="CM154" i="31" s="1"/>
  <c r="BY154" i="31"/>
  <c r="BV154" i="31"/>
  <c r="BR154" i="31"/>
  <c r="BS154" i="31" s="1"/>
  <c r="BO154" i="31"/>
  <c r="BH154" i="31"/>
  <c r="BK154" i="31" s="1"/>
  <c r="BL154" i="31" s="1"/>
  <c r="BD154" i="31"/>
  <c r="BA154" i="31"/>
  <c r="AF154" i="31"/>
  <c r="Y154" i="31"/>
  <c r="K154" i="31"/>
  <c r="N154" i="31" s="1"/>
  <c r="O154" i="31" s="1"/>
  <c r="D154" i="31"/>
  <c r="G154" i="31" s="1"/>
  <c r="H154" i="31" s="1"/>
  <c r="FW153" i="31"/>
  <c r="EN153" i="31"/>
  <c r="EQ153" i="31" s="1"/>
  <c r="DO153" i="31"/>
  <c r="DP153" i="31" s="1"/>
  <c r="DL153" i="31"/>
  <c r="DA153" i="31"/>
  <c r="CX153" i="31"/>
  <c r="CJ153" i="31"/>
  <c r="CM153" i="31" s="1"/>
  <c r="CN153" i="31" s="1"/>
  <c r="BV153" i="31"/>
  <c r="BY153" i="31" s="1"/>
  <c r="BS153" i="31"/>
  <c r="BR153" i="31"/>
  <c r="BO153" i="31"/>
  <c r="BK153" i="31"/>
  <c r="BH153" i="31"/>
  <c r="K153" i="31"/>
  <c r="N153" i="31" s="1"/>
  <c r="H153" i="31"/>
  <c r="D153" i="31"/>
  <c r="G153" i="31" s="1"/>
  <c r="FW152" i="31"/>
  <c r="EN152" i="31"/>
  <c r="EQ152" i="31" s="1"/>
  <c r="DL152" i="31"/>
  <c r="DO152" i="31" s="1"/>
  <c r="DP152" i="31" s="1"/>
  <c r="DA152" i="31"/>
  <c r="CX152" i="31"/>
  <c r="CJ152" i="31"/>
  <c r="CM152" i="31" s="1"/>
  <c r="BV152" i="31"/>
  <c r="BY152" i="31" s="1"/>
  <c r="BZ152" i="31" s="1"/>
  <c r="BO152" i="31"/>
  <c r="BR152" i="31" s="1"/>
  <c r="BH152" i="31"/>
  <c r="BK152" i="31" s="1"/>
  <c r="BL152" i="31" s="1"/>
  <c r="BA152" i="31"/>
  <c r="BD152" i="31" s="1"/>
  <c r="BE152" i="31" s="1"/>
  <c r="AF152" i="31"/>
  <c r="Y152" i="31"/>
  <c r="K152" i="31"/>
  <c r="N152" i="31" s="1"/>
  <c r="D152" i="31"/>
  <c r="G152" i="31" s="1"/>
  <c r="FW151" i="31"/>
  <c r="EQ151" i="31"/>
  <c r="EN151" i="31"/>
  <c r="DL151" i="31"/>
  <c r="DO151" i="31" s="1"/>
  <c r="DA151" i="31"/>
  <c r="CX151" i="31"/>
  <c r="CJ151" i="31"/>
  <c r="CM151" i="31" s="1"/>
  <c r="BV151" i="31"/>
  <c r="BY151" i="31" s="1"/>
  <c r="BR151" i="31"/>
  <c r="BS151" i="31" s="1"/>
  <c r="BO151" i="31"/>
  <c r="BH151" i="31"/>
  <c r="BK151" i="31" s="1"/>
  <c r="BA151" i="31"/>
  <c r="BD151" i="31" s="1"/>
  <c r="AF151" i="31"/>
  <c r="Y151" i="31"/>
  <c r="K151" i="31"/>
  <c r="N151" i="31" s="1"/>
  <c r="D151" i="31"/>
  <c r="G151" i="31" s="1"/>
  <c r="FW150" i="31"/>
  <c r="EU150" i="31"/>
  <c r="EN150" i="31"/>
  <c r="EQ150" i="31" s="1"/>
  <c r="EG150" i="31"/>
  <c r="EC150" i="31"/>
  <c r="DZ150" i="31"/>
  <c r="DS150" i="31"/>
  <c r="DV150" i="31" s="1"/>
  <c r="DO150" i="31"/>
  <c r="DL150" i="31"/>
  <c r="DB150" i="31"/>
  <c r="DA150" i="31"/>
  <c r="CX150" i="31"/>
  <c r="CJ150" i="31"/>
  <c r="CM150" i="31" s="1"/>
  <c r="BV150" i="31"/>
  <c r="BY150" i="31" s="1"/>
  <c r="BZ150" i="31" s="1"/>
  <c r="BS150" i="31"/>
  <c r="BR150" i="31"/>
  <c r="BO150" i="31"/>
  <c r="BH150" i="31"/>
  <c r="BK150" i="31" s="1"/>
  <c r="BA150" i="31"/>
  <c r="BD150" i="31" s="1"/>
  <c r="AF150" i="31"/>
  <c r="AI150" i="31" s="1"/>
  <c r="AJ150" i="31" s="1"/>
  <c r="Y150" i="31"/>
  <c r="N150" i="31"/>
  <c r="O150" i="31" s="1"/>
  <c r="K150" i="31"/>
  <c r="D150" i="31"/>
  <c r="G150" i="31" s="1"/>
  <c r="FW149" i="31"/>
  <c r="EY149" i="31" s="1"/>
  <c r="EU149" i="31"/>
  <c r="EN149" i="31"/>
  <c r="EQ149" i="31" s="1"/>
  <c r="EG149" i="31"/>
  <c r="DZ149" i="31"/>
  <c r="EC149" i="31" s="1"/>
  <c r="DS149" i="31"/>
  <c r="DV149" i="31" s="1"/>
  <c r="DW149" i="31" s="1"/>
  <c r="DL149" i="31"/>
  <c r="DO149" i="31" s="1"/>
  <c r="DB149" i="31"/>
  <c r="CX149" i="31"/>
  <c r="DA149" i="31" s="1"/>
  <c r="CJ149" i="31"/>
  <c r="CM149" i="31" s="1"/>
  <c r="CN149" i="31" s="1"/>
  <c r="BY149" i="31"/>
  <c r="BV149" i="31"/>
  <c r="BS149" i="31"/>
  <c r="BO149" i="31"/>
  <c r="BR149" i="31" s="1"/>
  <c r="BK149" i="31"/>
  <c r="BL149" i="31" s="1"/>
  <c r="BH149" i="31"/>
  <c r="BA149" i="31"/>
  <c r="BD149" i="31" s="1"/>
  <c r="AF149" i="31"/>
  <c r="AI149" i="31" s="1"/>
  <c r="AJ149" i="31" s="1"/>
  <c r="Y149" i="31"/>
  <c r="K149" i="31"/>
  <c r="N149" i="31" s="1"/>
  <c r="O149" i="31" s="1"/>
  <c r="G149" i="31"/>
  <c r="H149" i="31" s="1"/>
  <c r="D149" i="31"/>
  <c r="FW148" i="31"/>
  <c r="EY148" i="31"/>
  <c r="EU148" i="31"/>
  <c r="EN148" i="31"/>
  <c r="EQ148" i="31" s="1"/>
  <c r="EG148" i="31"/>
  <c r="DZ148" i="31"/>
  <c r="EC148" i="31" s="1"/>
  <c r="DS148" i="31"/>
  <c r="DV148" i="31" s="1"/>
  <c r="DW148" i="31" s="1"/>
  <c r="DL148" i="31"/>
  <c r="DO148" i="31" s="1"/>
  <c r="CX148" i="31"/>
  <c r="DA148" i="31" s="1"/>
  <c r="DB148" i="31" s="1"/>
  <c r="CJ148" i="31"/>
  <c r="CM148" i="31" s="1"/>
  <c r="CN148" i="31" s="1"/>
  <c r="BV148" i="31"/>
  <c r="BY148" i="31" s="1"/>
  <c r="BZ148" i="31" s="1"/>
  <c r="BS148" i="31"/>
  <c r="BO148" i="31"/>
  <c r="BR148" i="31" s="1"/>
  <c r="BH148" i="31"/>
  <c r="BK148" i="31" s="1"/>
  <c r="BL148" i="31" s="1"/>
  <c r="BD148" i="31"/>
  <c r="BA148" i="31"/>
  <c r="AJ148" i="31"/>
  <c r="AF148" i="31"/>
  <c r="AI148" i="31" s="1"/>
  <c r="Y148" i="31"/>
  <c r="K148" i="31"/>
  <c r="N148" i="31" s="1"/>
  <c r="O148" i="31" s="1"/>
  <c r="G148" i="31"/>
  <c r="H148" i="31" s="1"/>
  <c r="D148" i="31"/>
  <c r="FW147" i="31"/>
  <c r="EU147" i="31"/>
  <c r="EQ147" i="31"/>
  <c r="ER147" i="31" s="1"/>
  <c r="EN147" i="31"/>
  <c r="EK147" i="31"/>
  <c r="EG147" i="31"/>
  <c r="DZ147" i="31"/>
  <c r="EC147" i="31" s="1"/>
  <c r="DS147" i="31"/>
  <c r="DV147" i="31" s="1"/>
  <c r="DW147" i="31" s="1"/>
  <c r="DL147" i="31"/>
  <c r="DO147" i="31" s="1"/>
  <c r="DP147" i="31" s="1"/>
  <c r="CX147" i="31"/>
  <c r="DA147" i="31" s="1"/>
  <c r="DB147" i="31" s="1"/>
  <c r="CJ147" i="31"/>
  <c r="CM147" i="31" s="1"/>
  <c r="CN147" i="31" s="1"/>
  <c r="BV147" i="31"/>
  <c r="BY147" i="31" s="1"/>
  <c r="BO147" i="31"/>
  <c r="BR147" i="31" s="1"/>
  <c r="BL147" i="31"/>
  <c r="BH147" i="31"/>
  <c r="BK147" i="31" s="1"/>
  <c r="BA147" i="31"/>
  <c r="BD147" i="31" s="1"/>
  <c r="BE147" i="31" s="1"/>
  <c r="AF147" i="31"/>
  <c r="AI147" i="31" s="1"/>
  <c r="AJ147" i="31" s="1"/>
  <c r="K147" i="31"/>
  <c r="N147" i="31" s="1"/>
  <c r="D147" i="31"/>
  <c r="G147" i="31" s="1"/>
  <c r="H147" i="31" s="1"/>
  <c r="FW146" i="31"/>
  <c r="EU146" i="31"/>
  <c r="EQ146" i="31"/>
  <c r="EN146" i="31"/>
  <c r="EG146" i="31"/>
  <c r="DZ146" i="31"/>
  <c r="EC146" i="31" s="1"/>
  <c r="DS146" i="31"/>
  <c r="DV146" i="31" s="1"/>
  <c r="DW146" i="31" s="1"/>
  <c r="DO146" i="31"/>
  <c r="DP146" i="31" s="1"/>
  <c r="DL146" i="31"/>
  <c r="DA146" i="31"/>
  <c r="CX146" i="31"/>
  <c r="CM146" i="31"/>
  <c r="CN146" i="31" s="1"/>
  <c r="CJ146" i="31"/>
  <c r="BY146" i="31"/>
  <c r="BV146" i="31"/>
  <c r="BO146" i="31"/>
  <c r="BR146" i="31" s="1"/>
  <c r="BH146" i="31"/>
  <c r="BK146" i="31" s="1"/>
  <c r="BD146" i="31"/>
  <c r="BA146" i="31"/>
  <c r="AF146" i="31"/>
  <c r="AI146" i="31" s="1"/>
  <c r="K146" i="31"/>
  <c r="N146" i="31" s="1"/>
  <c r="O146" i="31" s="1"/>
  <c r="G146" i="31"/>
  <c r="D146" i="31"/>
  <c r="FW145" i="31"/>
  <c r="EK145" i="31" s="1"/>
  <c r="EU145" i="31"/>
  <c r="EN145" i="31"/>
  <c r="EQ145" i="31" s="1"/>
  <c r="ER145" i="31" s="1"/>
  <c r="EG145" i="31"/>
  <c r="DZ145" i="31"/>
  <c r="EC145" i="31" s="1"/>
  <c r="DS145" i="31"/>
  <c r="DV145" i="31" s="1"/>
  <c r="DP145" i="31"/>
  <c r="DL145" i="31"/>
  <c r="DO145" i="31" s="1"/>
  <c r="DA145" i="31"/>
  <c r="DB145" i="31" s="1"/>
  <c r="CX145" i="31"/>
  <c r="CJ145" i="31"/>
  <c r="CM145" i="31" s="1"/>
  <c r="BV145" i="31"/>
  <c r="BY145" i="31" s="1"/>
  <c r="BO145" i="31"/>
  <c r="BR145" i="31" s="1"/>
  <c r="BK145" i="31"/>
  <c r="BL145" i="31" s="1"/>
  <c r="BH145" i="31"/>
  <c r="BD145" i="31"/>
  <c r="BA145" i="31"/>
  <c r="AI145" i="31"/>
  <c r="AF145" i="31"/>
  <c r="K145" i="31"/>
  <c r="N145" i="31" s="1"/>
  <c r="D145" i="31"/>
  <c r="G145" i="31" s="1"/>
  <c r="H145" i="31" s="1"/>
  <c r="FW144" i="31"/>
  <c r="EU144" i="31"/>
  <c r="EN144" i="31"/>
  <c r="EQ144" i="31" s="1"/>
  <c r="EG144" i="31"/>
  <c r="DS144" i="31"/>
  <c r="DV144" i="31" s="1"/>
  <c r="DL144" i="31"/>
  <c r="DO144" i="31" s="1"/>
  <c r="DP144" i="31" s="1"/>
  <c r="CX144" i="31"/>
  <c r="DA144" i="31" s="1"/>
  <c r="DB144" i="31" s="1"/>
  <c r="CJ144" i="31"/>
  <c r="CM144" i="31" s="1"/>
  <c r="CN144" i="31" s="1"/>
  <c r="BV144" i="31"/>
  <c r="BY144" i="31" s="1"/>
  <c r="BO144" i="31"/>
  <c r="BR144" i="31" s="1"/>
  <c r="BH144" i="31"/>
  <c r="BK144" i="31" s="1"/>
  <c r="BL144" i="31" s="1"/>
  <c r="BA144" i="31"/>
  <c r="BD144" i="31" s="1"/>
  <c r="AF144" i="31"/>
  <c r="AI144" i="31" s="1"/>
  <c r="AJ144" i="31" s="1"/>
  <c r="Y144" i="31"/>
  <c r="N144" i="31"/>
  <c r="K144" i="31"/>
  <c r="D144" i="31"/>
  <c r="G144" i="31" s="1"/>
  <c r="H144" i="31" s="1"/>
  <c r="FW143" i="31"/>
  <c r="EU143" i="31"/>
  <c r="EQ143" i="31"/>
  <c r="EN143" i="31"/>
  <c r="EG143" i="31"/>
  <c r="DV143" i="31"/>
  <c r="DW143" i="31" s="1"/>
  <c r="DS143" i="31"/>
  <c r="DP143" i="31"/>
  <c r="DO143" i="31"/>
  <c r="DL143" i="31"/>
  <c r="CX143" i="31"/>
  <c r="DA143" i="31" s="1"/>
  <c r="DB143" i="31" s="1"/>
  <c r="CJ143" i="31"/>
  <c r="CM143" i="31" s="1"/>
  <c r="CN143" i="31" s="1"/>
  <c r="BZ143" i="31"/>
  <c r="BY143" i="31"/>
  <c r="BV143" i="31"/>
  <c r="BR143" i="31"/>
  <c r="BS143" i="31" s="1"/>
  <c r="BO143" i="31"/>
  <c r="BH143" i="31"/>
  <c r="BK143" i="31" s="1"/>
  <c r="BL143" i="31" s="1"/>
  <c r="BA143" i="31"/>
  <c r="BD143" i="31" s="1"/>
  <c r="AF143" i="31"/>
  <c r="AI143" i="31" s="1"/>
  <c r="AJ143" i="31" s="1"/>
  <c r="Y143" i="31"/>
  <c r="N143" i="31"/>
  <c r="O143" i="31" s="1"/>
  <c r="K143" i="31"/>
  <c r="D143" i="31"/>
  <c r="G143" i="31" s="1"/>
  <c r="H143" i="31" s="1"/>
  <c r="FW142" i="31"/>
  <c r="EU142" i="31"/>
  <c r="EQ142" i="31"/>
  <c r="EN142" i="31"/>
  <c r="EG142" i="31"/>
  <c r="DV142" i="31"/>
  <c r="DS142" i="31"/>
  <c r="DL142" i="31"/>
  <c r="DO142" i="31" s="1"/>
  <c r="DA142" i="31"/>
  <c r="CX142" i="31"/>
  <c r="CJ142" i="31"/>
  <c r="CM142" i="31" s="1"/>
  <c r="BV142" i="31"/>
  <c r="BY142" i="31" s="1"/>
  <c r="BO142" i="31"/>
  <c r="BR142" i="31" s="1"/>
  <c r="BH142" i="31"/>
  <c r="BK142" i="31" s="1"/>
  <c r="BA142" i="31"/>
  <c r="BD142" i="31" s="1"/>
  <c r="AI142" i="31"/>
  <c r="AF142" i="31"/>
  <c r="Y142" i="31"/>
  <c r="K142" i="31"/>
  <c r="N142" i="31" s="1"/>
  <c r="D142" i="31"/>
  <c r="G142" i="31" s="1"/>
  <c r="FW141" i="31"/>
  <c r="EY141" i="31"/>
  <c r="EU141" i="31"/>
  <c r="EQ141" i="31"/>
  <c r="EN141" i="31"/>
  <c r="EG141" i="31"/>
  <c r="DV141" i="31"/>
  <c r="DW141" i="31" s="1"/>
  <c r="DS141" i="31"/>
  <c r="DL141" i="31"/>
  <c r="DO141" i="31" s="1"/>
  <c r="DP141" i="31" s="1"/>
  <c r="CX141" i="31"/>
  <c r="DA141" i="31" s="1"/>
  <c r="DB141" i="31" s="1"/>
  <c r="CJ141" i="31"/>
  <c r="CM141" i="31" s="1"/>
  <c r="CN141" i="31" s="1"/>
  <c r="BV141" i="31"/>
  <c r="BY141" i="31" s="1"/>
  <c r="BZ141" i="31" s="1"/>
  <c r="BO141" i="31"/>
  <c r="BR141" i="31" s="1"/>
  <c r="BS141" i="31" s="1"/>
  <c r="BK141" i="31"/>
  <c r="BH141" i="31"/>
  <c r="BD141" i="31"/>
  <c r="BA141" i="31"/>
  <c r="AF141" i="31"/>
  <c r="AI141" i="31" s="1"/>
  <c r="AJ141" i="31" s="1"/>
  <c r="AC141" i="31"/>
  <c r="Y141" i="31"/>
  <c r="O141" i="31"/>
  <c r="K141" i="31"/>
  <c r="N141" i="31" s="1"/>
  <c r="D141" i="31"/>
  <c r="G141" i="31" s="1"/>
  <c r="H141" i="31" s="1"/>
  <c r="FW140" i="31"/>
  <c r="EY140" i="31" s="1"/>
  <c r="EU140" i="31"/>
  <c r="DS140" i="31"/>
  <c r="DV140" i="31" s="1"/>
  <c r="DO140" i="31"/>
  <c r="DL140" i="31"/>
  <c r="DA140" i="31"/>
  <c r="DB140" i="31" s="1"/>
  <c r="CX140" i="31"/>
  <c r="CJ140" i="31"/>
  <c r="CM140" i="31" s="1"/>
  <c r="CN140" i="31" s="1"/>
  <c r="BY140" i="31"/>
  <c r="BZ140" i="31" s="1"/>
  <c r="BV140" i="31"/>
  <c r="BO140" i="31"/>
  <c r="BR140" i="31" s="1"/>
  <c r="BS140" i="31" s="1"/>
  <c r="BK140" i="31"/>
  <c r="BL140" i="31" s="1"/>
  <c r="BH140" i="31"/>
  <c r="AG140" i="31"/>
  <c r="AI140" i="31" s="1"/>
  <c r="AJ140" i="31" s="1"/>
  <c r="AF140" i="31"/>
  <c r="AB140" i="31"/>
  <c r="Y140" i="31"/>
  <c r="K140" i="31"/>
  <c r="N140" i="31" s="1"/>
  <c r="O140" i="31" s="1"/>
  <c r="G140" i="31"/>
  <c r="D140" i="31"/>
  <c r="FW139" i="31"/>
  <c r="EY139" i="31"/>
  <c r="EU139" i="31"/>
  <c r="DW139" i="31"/>
  <c r="DV139" i="31"/>
  <c r="DS139" i="31"/>
  <c r="DL139" i="31"/>
  <c r="DO139" i="31" s="1"/>
  <c r="DP139" i="31" s="1"/>
  <c r="CX139" i="31"/>
  <c r="DA139" i="31" s="1"/>
  <c r="DB139" i="31" s="1"/>
  <c r="CJ139" i="31"/>
  <c r="CM139" i="31" s="1"/>
  <c r="CN139" i="31" s="1"/>
  <c r="BV139" i="31"/>
  <c r="BY139" i="31" s="1"/>
  <c r="BZ139" i="31" s="1"/>
  <c r="BO139" i="31"/>
  <c r="BR139" i="31" s="1"/>
  <c r="BS139" i="31" s="1"/>
  <c r="BL139" i="31"/>
  <c r="BH139" i="31"/>
  <c r="BK139" i="31" s="1"/>
  <c r="AG139" i="31"/>
  <c r="AF139" i="31"/>
  <c r="AI139" i="31" s="1"/>
  <c r="AJ139" i="31" s="1"/>
  <c r="AB139" i="31"/>
  <c r="AC139" i="31" s="1"/>
  <c r="Y139" i="31"/>
  <c r="O139" i="31"/>
  <c r="N139" i="31"/>
  <c r="K139" i="31"/>
  <c r="D139" i="31"/>
  <c r="G139" i="31" s="1"/>
  <c r="H139" i="31" s="1"/>
  <c r="FW138" i="31"/>
  <c r="EU138" i="31"/>
  <c r="DS138" i="31"/>
  <c r="DV138" i="31" s="1"/>
  <c r="DO138" i="31"/>
  <c r="DP138" i="31" s="1"/>
  <c r="DL138" i="31"/>
  <c r="CX138" i="31"/>
  <c r="DA138" i="31" s="1"/>
  <c r="DB138" i="31" s="1"/>
  <c r="CJ138" i="31"/>
  <c r="CM138" i="31" s="1"/>
  <c r="CN138" i="31" s="1"/>
  <c r="BV138" i="31"/>
  <c r="BY138" i="31" s="1"/>
  <c r="BZ138" i="31" s="1"/>
  <c r="BS138" i="31"/>
  <c r="BO138" i="31"/>
  <c r="BR138" i="31" s="1"/>
  <c r="BK138" i="31"/>
  <c r="BH138" i="31"/>
  <c r="AG138" i="31"/>
  <c r="AF138" i="31"/>
  <c r="AC138" i="31"/>
  <c r="AB138" i="31"/>
  <c r="Y138" i="31"/>
  <c r="K138" i="31"/>
  <c r="N138" i="31" s="1"/>
  <c r="D138" i="31"/>
  <c r="G138" i="31" s="1"/>
  <c r="FW137" i="31"/>
  <c r="EU137" i="31"/>
  <c r="DS137" i="31"/>
  <c r="DV137" i="31" s="1"/>
  <c r="CX137" i="31"/>
  <c r="DA137" i="31" s="1"/>
  <c r="CJ137" i="31"/>
  <c r="CM137" i="31" s="1"/>
  <c r="BV137" i="31"/>
  <c r="BY137" i="31" s="1"/>
  <c r="BH137" i="31"/>
  <c r="BK137" i="31" s="1"/>
  <c r="AG137" i="31"/>
  <c r="AF137" i="31"/>
  <c r="AB137" i="31"/>
  <c r="Y137" i="31"/>
  <c r="K137" i="31"/>
  <c r="N137" i="31" s="1"/>
  <c r="D137" i="31"/>
  <c r="G137" i="31" s="1"/>
  <c r="FW136" i="31"/>
  <c r="EU136" i="31"/>
  <c r="DS136" i="31"/>
  <c r="DV136" i="31" s="1"/>
  <c r="DA136" i="31"/>
  <c r="DB136" i="31" s="1"/>
  <c r="CX136" i="31"/>
  <c r="CJ136" i="31"/>
  <c r="CM136" i="31" s="1"/>
  <c r="CN136" i="31" s="1"/>
  <c r="BV136" i="31"/>
  <c r="BY136" i="31" s="1"/>
  <c r="BK136" i="31"/>
  <c r="BL136" i="31" s="1"/>
  <c r="BH136" i="31"/>
  <c r="AJ136" i="31"/>
  <c r="AI136" i="31"/>
  <c r="AG136" i="31"/>
  <c r="AF136" i="31"/>
  <c r="Y136" i="31"/>
  <c r="K136" i="31"/>
  <c r="N136" i="31" s="1"/>
  <c r="O136" i="31" s="1"/>
  <c r="H136" i="31"/>
  <c r="G136" i="31"/>
  <c r="D136" i="31"/>
  <c r="FW135" i="31"/>
  <c r="AC135" i="31" s="1"/>
  <c r="EU135" i="31"/>
  <c r="DV135" i="31"/>
  <c r="DW135" i="31" s="1"/>
  <c r="DS135" i="31"/>
  <c r="CX135" i="31"/>
  <c r="DA135" i="31" s="1"/>
  <c r="CM135" i="31"/>
  <c r="CN135" i="31" s="1"/>
  <c r="CJ135" i="31"/>
  <c r="BY135" i="31"/>
  <c r="BZ135" i="31" s="1"/>
  <c r="BV135" i="31"/>
  <c r="BH135" i="31"/>
  <c r="BK135" i="31" s="1"/>
  <c r="BL135" i="31" s="1"/>
  <c r="AG135" i="31"/>
  <c r="AF135" i="31"/>
  <c r="AI135" i="31" s="1"/>
  <c r="AJ135" i="31" s="1"/>
  <c r="Y135" i="31"/>
  <c r="K135" i="31"/>
  <c r="N135" i="31" s="1"/>
  <c r="D135" i="31"/>
  <c r="G135" i="31" s="1"/>
  <c r="H135" i="31" s="1"/>
  <c r="FW134" i="31"/>
  <c r="EU134" i="31"/>
  <c r="DS134" i="31"/>
  <c r="DV134" i="31" s="1"/>
  <c r="DL134" i="31"/>
  <c r="DO134" i="31" s="1"/>
  <c r="CX134" i="31"/>
  <c r="DA134" i="31" s="1"/>
  <c r="CJ134" i="31"/>
  <c r="CM134" i="31" s="1"/>
  <c r="BY134" i="31"/>
  <c r="BV134" i="31"/>
  <c r="BK134" i="31"/>
  <c r="BH134" i="31"/>
  <c r="AG134" i="31"/>
  <c r="AF134" i="31"/>
  <c r="AI134" i="31" s="1"/>
  <c r="AJ134" i="31" s="1"/>
  <c r="AB134" i="31"/>
  <c r="Y134" i="31"/>
  <c r="K134" i="31"/>
  <c r="N134" i="31" s="1"/>
  <c r="D134" i="31"/>
  <c r="G134" i="31" s="1"/>
  <c r="H134" i="31" s="1"/>
  <c r="FW133" i="31"/>
  <c r="EU133" i="31"/>
  <c r="DS133" i="31"/>
  <c r="DV133" i="31" s="1"/>
  <c r="DL133" i="31"/>
  <c r="DO133" i="31" s="1"/>
  <c r="CX133" i="31"/>
  <c r="DA133" i="31" s="1"/>
  <c r="CJ133" i="31"/>
  <c r="CM133" i="31" s="1"/>
  <c r="BV133" i="31"/>
  <c r="BY133" i="31" s="1"/>
  <c r="BL133" i="31"/>
  <c r="BK133" i="31"/>
  <c r="BH133" i="31"/>
  <c r="AG133" i="31"/>
  <c r="AI133" i="31" s="1"/>
  <c r="AF133" i="31"/>
  <c r="Y133" i="31"/>
  <c r="AB133" i="31" s="1"/>
  <c r="AC133" i="31" s="1"/>
  <c r="N133" i="31"/>
  <c r="K133" i="31"/>
  <c r="D133" i="31"/>
  <c r="G133" i="31" s="1"/>
  <c r="H133" i="31" s="1"/>
  <c r="FW132" i="31"/>
  <c r="EU132" i="31"/>
  <c r="EG132" i="31"/>
  <c r="DS132" i="31"/>
  <c r="DV132" i="31" s="1"/>
  <c r="DW132" i="31" s="1"/>
  <c r="DL132" i="31"/>
  <c r="DO132" i="31" s="1"/>
  <c r="DA132" i="31"/>
  <c r="CX132" i="31"/>
  <c r="CJ132" i="31"/>
  <c r="CM132" i="31" s="1"/>
  <c r="BV132" i="31"/>
  <c r="BY132" i="31" s="1"/>
  <c r="BH132" i="31"/>
  <c r="BK132" i="31" s="1"/>
  <c r="BA132" i="31"/>
  <c r="BD132" i="31" s="1"/>
  <c r="AG132" i="31"/>
  <c r="AI132" i="31" s="1"/>
  <c r="AJ132" i="31" s="1"/>
  <c r="AF132" i="31"/>
  <c r="Y132" i="31"/>
  <c r="AB132" i="31" s="1"/>
  <c r="AC132" i="31" s="1"/>
  <c r="K132" i="31"/>
  <c r="N132" i="31" s="1"/>
  <c r="D132" i="31"/>
  <c r="G132" i="31" s="1"/>
  <c r="FW131" i="31"/>
  <c r="EY131" i="31" s="1"/>
  <c r="EU131" i="31"/>
  <c r="EK131" i="31"/>
  <c r="EG131" i="31"/>
  <c r="DW131" i="31"/>
  <c r="DS131" i="31"/>
  <c r="DV131" i="31" s="1"/>
  <c r="DL131" i="31"/>
  <c r="DO131" i="31" s="1"/>
  <c r="CX131" i="31"/>
  <c r="DA131" i="31" s="1"/>
  <c r="DB131" i="31" s="1"/>
  <c r="CM131" i="31"/>
  <c r="CN131" i="31" s="1"/>
  <c r="CJ131" i="31"/>
  <c r="BV131" i="31"/>
  <c r="BY131" i="31" s="1"/>
  <c r="BZ131" i="31" s="1"/>
  <c r="BH131" i="31"/>
  <c r="BK131" i="31" s="1"/>
  <c r="BL131" i="31" s="1"/>
  <c r="BD131" i="31"/>
  <c r="BA131" i="31"/>
  <c r="AG131" i="31"/>
  <c r="AI131" i="31" s="1"/>
  <c r="AJ131" i="31" s="1"/>
  <c r="AF131" i="31"/>
  <c r="Y131" i="31"/>
  <c r="AB131" i="31" s="1"/>
  <c r="AC131" i="31" s="1"/>
  <c r="K131" i="31"/>
  <c r="N131" i="31" s="1"/>
  <c r="D131" i="31"/>
  <c r="G131" i="31" s="1"/>
  <c r="H131" i="31" s="1"/>
  <c r="FW130" i="31"/>
  <c r="EU130" i="31"/>
  <c r="EN130" i="31"/>
  <c r="EQ130" i="31" s="1"/>
  <c r="EG130" i="31"/>
  <c r="DS130" i="31"/>
  <c r="DV130" i="31" s="1"/>
  <c r="DL130" i="31"/>
  <c r="DO130" i="31" s="1"/>
  <c r="DP130" i="31" s="1"/>
  <c r="CX130" i="31"/>
  <c r="DA130" i="31" s="1"/>
  <c r="CM130" i="31"/>
  <c r="CJ130" i="31"/>
  <c r="BY130" i="31"/>
  <c r="BV130" i="31"/>
  <c r="BH130" i="31"/>
  <c r="BK130" i="31" s="1"/>
  <c r="BL130" i="31" s="1"/>
  <c r="BA130" i="31"/>
  <c r="BD130" i="31" s="1"/>
  <c r="AG130" i="31"/>
  <c r="AI130" i="31" s="1"/>
  <c r="AF130" i="31"/>
  <c r="Y130" i="31"/>
  <c r="AB130" i="31" s="1"/>
  <c r="K130" i="31"/>
  <c r="N130" i="31" s="1"/>
  <c r="D130" i="31"/>
  <c r="FW129" i="31"/>
  <c r="EU129" i="31"/>
  <c r="EQ129" i="31"/>
  <c r="EN129" i="31"/>
  <c r="EG129" i="31"/>
  <c r="DS129" i="31"/>
  <c r="DV129" i="31" s="1"/>
  <c r="DL129" i="31"/>
  <c r="DO129" i="31" s="1"/>
  <c r="CX129" i="31"/>
  <c r="DA129" i="31" s="1"/>
  <c r="CJ129" i="31"/>
  <c r="CM129" i="31" s="1"/>
  <c r="BV129" i="31"/>
  <c r="BY129" i="31" s="1"/>
  <c r="BK129" i="31"/>
  <c r="BH129" i="31"/>
  <c r="BD129" i="31"/>
  <c r="BA129" i="31"/>
  <c r="AF129" i="31"/>
  <c r="AI129" i="31" s="1"/>
  <c r="AB129" i="31"/>
  <c r="Y129" i="31"/>
  <c r="K129" i="31"/>
  <c r="N129" i="31" s="1"/>
  <c r="D129" i="31"/>
  <c r="FW128" i="31"/>
  <c r="EU128" i="31"/>
  <c r="EN128" i="31"/>
  <c r="EQ128" i="31" s="1"/>
  <c r="EG128" i="31"/>
  <c r="DV128" i="31"/>
  <c r="DW128" i="31" s="1"/>
  <c r="DS128" i="31"/>
  <c r="DO128" i="31"/>
  <c r="DP128" i="31" s="1"/>
  <c r="DL128" i="31"/>
  <c r="CX128" i="31"/>
  <c r="DA128" i="31" s="1"/>
  <c r="CJ128" i="31"/>
  <c r="CM128" i="31" s="1"/>
  <c r="CN128" i="31" s="1"/>
  <c r="BY128" i="31"/>
  <c r="BZ128" i="31" s="1"/>
  <c r="BV128" i="31"/>
  <c r="BH128" i="31"/>
  <c r="BK128" i="31" s="1"/>
  <c r="BL128" i="31" s="1"/>
  <c r="BA128" i="31"/>
  <c r="BD128" i="31" s="1"/>
  <c r="BE128" i="31" s="1"/>
  <c r="AF128" i="31"/>
  <c r="AI128" i="31" s="1"/>
  <c r="Y128" i="31"/>
  <c r="AB128" i="31" s="1"/>
  <c r="AC128" i="31" s="1"/>
  <c r="N128" i="31"/>
  <c r="O128" i="31" s="1"/>
  <c r="K128" i="31"/>
  <c r="D128" i="31"/>
  <c r="FW127" i="31"/>
  <c r="EY127" i="31"/>
  <c r="EU127" i="31"/>
  <c r="ER127" i="31"/>
  <c r="EN127" i="31"/>
  <c r="EQ127" i="31" s="1"/>
  <c r="DO127" i="31"/>
  <c r="DP127" i="31" s="1"/>
  <c r="DL127" i="31"/>
  <c r="CJ127" i="31"/>
  <c r="CM127" i="31" s="1"/>
  <c r="CN127" i="31" s="1"/>
  <c r="BV127" i="31"/>
  <c r="BY127" i="31" s="1"/>
  <c r="BZ127" i="31" s="1"/>
  <c r="AF127" i="31"/>
  <c r="AI127" i="31" s="1"/>
  <c r="AJ127" i="31" s="1"/>
  <c r="Y127" i="31"/>
  <c r="AB127" i="31" s="1"/>
  <c r="AC127" i="31" s="1"/>
  <c r="K127" i="31"/>
  <c r="N127" i="31" s="1"/>
  <c r="O127" i="31" s="1"/>
  <c r="D127" i="31"/>
  <c r="G127" i="31" s="1"/>
  <c r="H127" i="31" s="1"/>
  <c r="FW126" i="31"/>
  <c r="EY126" i="31" s="1"/>
  <c r="EU126" i="31"/>
  <c r="EN126" i="31"/>
  <c r="EQ126" i="31" s="1"/>
  <c r="DL126" i="31"/>
  <c r="DO126" i="31" s="1"/>
  <c r="CJ126" i="31"/>
  <c r="CM126" i="31" s="1"/>
  <c r="BV126" i="31"/>
  <c r="BY126" i="31" s="1"/>
  <c r="AF126" i="31"/>
  <c r="AI126" i="31" s="1"/>
  <c r="Y126" i="31"/>
  <c r="AB126" i="31" s="1"/>
  <c r="K126" i="31"/>
  <c r="N126" i="31" s="1"/>
  <c r="G126" i="31"/>
  <c r="D126" i="31"/>
  <c r="FW125" i="31"/>
  <c r="AC125" i="31" s="1"/>
  <c r="EU125" i="31"/>
  <c r="EN125" i="31"/>
  <c r="EQ125" i="31" s="1"/>
  <c r="DL125" i="31"/>
  <c r="DO125" i="31" s="1"/>
  <c r="DP125" i="31" s="1"/>
  <c r="CJ125" i="31"/>
  <c r="CM125" i="31" s="1"/>
  <c r="CN125" i="31" s="1"/>
  <c r="BY125" i="31"/>
  <c r="BV125" i="31"/>
  <c r="AI125" i="31"/>
  <c r="AJ125" i="31" s="1"/>
  <c r="AF125" i="31"/>
  <c r="AB125" i="31"/>
  <c r="Y125" i="31"/>
  <c r="K125" i="31"/>
  <c r="N125" i="31" s="1"/>
  <c r="O125" i="31" s="1"/>
  <c r="D125" i="31"/>
  <c r="G125" i="31" s="1"/>
  <c r="H125" i="31" s="1"/>
  <c r="FW124" i="31"/>
  <c r="DP124" i="31" s="1"/>
  <c r="EU124" i="31"/>
  <c r="EN124" i="31"/>
  <c r="EQ124" i="31" s="1"/>
  <c r="DL124" i="31"/>
  <c r="DO124" i="31" s="1"/>
  <c r="CJ124" i="31"/>
  <c r="CM124" i="31" s="1"/>
  <c r="BV124" i="31"/>
  <c r="BY124" i="31" s="1"/>
  <c r="BZ124" i="31" s="1"/>
  <c r="AJ124" i="31"/>
  <c r="AF124" i="31"/>
  <c r="AI124" i="31" s="1"/>
  <c r="AB124" i="31"/>
  <c r="Y124" i="31"/>
  <c r="K124" i="31"/>
  <c r="N124" i="31" s="1"/>
  <c r="D124" i="31"/>
  <c r="G124" i="31" s="1"/>
  <c r="FW123" i="31"/>
  <c r="EK123" i="31" s="1"/>
  <c r="EY123" i="31"/>
  <c r="EU123" i="31"/>
  <c r="EN123" i="31"/>
  <c r="EQ123" i="31" s="1"/>
  <c r="ER123" i="31" s="1"/>
  <c r="EG123" i="31"/>
  <c r="DL123" i="31"/>
  <c r="DO123" i="31" s="1"/>
  <c r="CJ123" i="31"/>
  <c r="CM123" i="31" s="1"/>
  <c r="BA123" i="31"/>
  <c r="BD123" i="31" s="1"/>
  <c r="BE123" i="31" s="1"/>
  <c r="AF123" i="31"/>
  <c r="AI123" i="31" s="1"/>
  <c r="AJ123" i="31" s="1"/>
  <c r="AB123" i="31"/>
  <c r="AC123" i="31" s="1"/>
  <c r="Y123" i="31"/>
  <c r="N123" i="31"/>
  <c r="O123" i="31" s="1"/>
  <c r="K123" i="31"/>
  <c r="FW122" i="31"/>
  <c r="EY122" i="31"/>
  <c r="EU122" i="31"/>
  <c r="EN122" i="31"/>
  <c r="EQ122" i="31" s="1"/>
  <c r="ER122" i="31" s="1"/>
  <c r="EK122" i="31"/>
  <c r="EG122" i="31"/>
  <c r="DL122" i="31"/>
  <c r="DO122" i="31" s="1"/>
  <c r="DP122" i="31" s="1"/>
  <c r="CJ122" i="31"/>
  <c r="CM122" i="31" s="1"/>
  <c r="CN122" i="31" s="1"/>
  <c r="BD122" i="31"/>
  <c r="BE122" i="31" s="1"/>
  <c r="BA122" i="31"/>
  <c r="AF122" i="31"/>
  <c r="AI122" i="31" s="1"/>
  <c r="AJ122" i="31" s="1"/>
  <c r="AC122" i="31"/>
  <c r="Y122" i="31"/>
  <c r="AB122" i="31" s="1"/>
  <c r="K122" i="31"/>
  <c r="N122" i="31" s="1"/>
  <c r="O122" i="31" s="1"/>
  <c r="FW121" i="31"/>
  <c r="EU121" i="31"/>
  <c r="EN121" i="31"/>
  <c r="EQ121" i="31" s="1"/>
  <c r="EG121" i="31"/>
  <c r="DL121" i="31"/>
  <c r="DO121" i="31" s="1"/>
  <c r="CJ121" i="31"/>
  <c r="CM121" i="31" s="1"/>
  <c r="BA121" i="31"/>
  <c r="BD121" i="31" s="1"/>
  <c r="BE121" i="31" s="1"/>
  <c r="AI121" i="31"/>
  <c r="AF121" i="31"/>
  <c r="Y121" i="31"/>
  <c r="AB121" i="31" s="1"/>
  <c r="K121" i="31"/>
  <c r="N121" i="31" s="1"/>
  <c r="FW120" i="31"/>
  <c r="EY120" i="31" s="1"/>
  <c r="EU120" i="31"/>
  <c r="EN120" i="31"/>
  <c r="EQ120" i="31" s="1"/>
  <c r="ER120" i="31" s="1"/>
  <c r="EG120" i="31"/>
  <c r="DL120" i="31"/>
  <c r="DO120" i="31" s="1"/>
  <c r="DP120" i="31" s="1"/>
  <c r="CX120" i="31"/>
  <c r="CJ120" i="31"/>
  <c r="CM120" i="31" s="1"/>
  <c r="BY120" i="31"/>
  <c r="BZ120" i="31" s="1"/>
  <c r="BV120" i="31"/>
  <c r="BH120" i="31"/>
  <c r="BK120" i="31" s="1"/>
  <c r="BL120" i="31" s="1"/>
  <c r="AF120" i="31"/>
  <c r="AI120" i="31" s="1"/>
  <c r="Y120" i="31"/>
  <c r="AB120" i="31" s="1"/>
  <c r="AC120" i="31" s="1"/>
  <c r="N120" i="31"/>
  <c r="O120" i="31" s="1"/>
  <c r="K120" i="31"/>
  <c r="D120" i="31"/>
  <c r="G120" i="31" s="1"/>
  <c r="FW119" i="31"/>
  <c r="AJ119" i="31" s="1"/>
  <c r="EU119" i="31"/>
  <c r="EQ119" i="31"/>
  <c r="EN119" i="31"/>
  <c r="EG119" i="31"/>
  <c r="DO119" i="31"/>
  <c r="DL119" i="31"/>
  <c r="CX119" i="31"/>
  <c r="CM119" i="31"/>
  <c r="CJ119" i="31"/>
  <c r="BY119" i="31"/>
  <c r="BV119" i="31"/>
  <c r="BH119" i="31"/>
  <c r="BK119" i="31" s="1"/>
  <c r="AI119" i="31"/>
  <c r="AF119" i="31"/>
  <c r="Y119" i="31"/>
  <c r="AB119" i="31" s="1"/>
  <c r="K119" i="31"/>
  <c r="N119" i="31" s="1"/>
  <c r="O119" i="31" s="1"/>
  <c r="D119" i="31"/>
  <c r="G119" i="31" s="1"/>
  <c r="FW118" i="31"/>
  <c r="EU118" i="31"/>
  <c r="ER118" i="31"/>
  <c r="EN118" i="31"/>
  <c r="EQ118" i="31" s="1"/>
  <c r="EG118" i="31"/>
  <c r="DL118" i="31"/>
  <c r="DO118" i="31" s="1"/>
  <c r="DP118" i="31" s="1"/>
  <c r="CX118" i="31"/>
  <c r="CJ118" i="31"/>
  <c r="CM118" i="31" s="1"/>
  <c r="CN118" i="31" s="1"/>
  <c r="BY118" i="31"/>
  <c r="BV118" i="31"/>
  <c r="BD118" i="31"/>
  <c r="BE118" i="31" s="1"/>
  <c r="BA118" i="31"/>
  <c r="AF118" i="31"/>
  <c r="AI118" i="31" s="1"/>
  <c r="AJ118" i="31" s="1"/>
  <c r="Y118" i="31"/>
  <c r="AB118" i="31" s="1"/>
  <c r="N118" i="31"/>
  <c r="O118" i="31" s="1"/>
  <c r="K118" i="31"/>
  <c r="G118" i="31"/>
  <c r="H118" i="31" s="1"/>
  <c r="D118" i="31"/>
  <c r="FW117" i="31"/>
  <c r="EK117" i="31" s="1"/>
  <c r="EY117" i="31"/>
  <c r="EU117" i="31"/>
  <c r="EN117" i="31"/>
  <c r="EQ117" i="31" s="1"/>
  <c r="EG117" i="31"/>
  <c r="DL117" i="31"/>
  <c r="DO117" i="31" s="1"/>
  <c r="DP117" i="31" s="1"/>
  <c r="CX117" i="31"/>
  <c r="CJ117" i="31"/>
  <c r="CM117" i="31" s="1"/>
  <c r="CN117" i="31" s="1"/>
  <c r="BY117" i="31"/>
  <c r="BZ117" i="31" s="1"/>
  <c r="BV117" i="31"/>
  <c r="BA117" i="31"/>
  <c r="BD117" i="31" s="1"/>
  <c r="AF117" i="31"/>
  <c r="AI117" i="31" s="1"/>
  <c r="Y117" i="31"/>
  <c r="AB117" i="31" s="1"/>
  <c r="K117" i="31"/>
  <c r="N117" i="31" s="1"/>
  <c r="O117" i="31" s="1"/>
  <c r="H117" i="31"/>
  <c r="G117" i="31"/>
  <c r="D117" i="31"/>
  <c r="FW116" i="31"/>
  <c r="EK116" i="31" s="1"/>
  <c r="EU116" i="31"/>
  <c r="EQ116" i="31"/>
  <c r="ER116" i="31" s="1"/>
  <c r="EN116" i="31"/>
  <c r="EG116" i="31"/>
  <c r="DO116" i="31"/>
  <c r="DP116" i="31" s="1"/>
  <c r="DL116" i="31"/>
  <c r="DB116" i="31"/>
  <c r="CX116" i="31"/>
  <c r="DA116" i="31" s="1"/>
  <c r="CJ116" i="31"/>
  <c r="CM116" i="31" s="1"/>
  <c r="CN116" i="31" s="1"/>
  <c r="BV116" i="31"/>
  <c r="BY116" i="31" s="1"/>
  <c r="BZ116" i="31" s="1"/>
  <c r="BA116" i="31"/>
  <c r="BD116" i="31" s="1"/>
  <c r="BE116" i="31" s="1"/>
  <c r="AF116" i="31"/>
  <c r="AI116" i="31" s="1"/>
  <c r="AJ116" i="31" s="1"/>
  <c r="AB116" i="31"/>
  <c r="AC116" i="31" s="1"/>
  <c r="Y116" i="31"/>
  <c r="O116" i="31"/>
  <c r="N116" i="31"/>
  <c r="K116" i="31"/>
  <c r="D116" i="31"/>
  <c r="G116" i="31" s="1"/>
  <c r="H116" i="31" s="1"/>
  <c r="FW115" i="31"/>
  <c r="EK115" i="31" s="1"/>
  <c r="EU115" i="31"/>
  <c r="EN115" i="31"/>
  <c r="EQ115" i="31" s="1"/>
  <c r="EG115" i="31"/>
  <c r="DO115" i="31"/>
  <c r="DL115" i="31"/>
  <c r="CX115" i="31"/>
  <c r="DA115" i="31" s="1"/>
  <c r="CJ115" i="31"/>
  <c r="CM115" i="31" s="1"/>
  <c r="BY115" i="31"/>
  <c r="BV115" i="31"/>
  <c r="BK115" i="31"/>
  <c r="BH115" i="31"/>
  <c r="BA115" i="31"/>
  <c r="BD115" i="31" s="1"/>
  <c r="AF115" i="31"/>
  <c r="AI115" i="31" s="1"/>
  <c r="Y115" i="31"/>
  <c r="AB115" i="31" s="1"/>
  <c r="N115" i="31"/>
  <c r="K115" i="31"/>
  <c r="D115" i="31"/>
  <c r="G115" i="31" s="1"/>
  <c r="FW114" i="31"/>
  <c r="EY114" i="31" s="1"/>
  <c r="EU114" i="31"/>
  <c r="EN114" i="31"/>
  <c r="EQ114" i="31" s="1"/>
  <c r="EG114" i="31"/>
  <c r="DO114" i="31"/>
  <c r="DL114" i="31"/>
  <c r="CJ114" i="31"/>
  <c r="CM114" i="31" s="1"/>
  <c r="CN114" i="31" s="1"/>
  <c r="BV114" i="31"/>
  <c r="BY114" i="31" s="1"/>
  <c r="BD114" i="31"/>
  <c r="BE114" i="31" s="1"/>
  <c r="BA114" i="31"/>
  <c r="AF114" i="31"/>
  <c r="AI114" i="31" s="1"/>
  <c r="Y114" i="31"/>
  <c r="AB114" i="31" s="1"/>
  <c r="AC114" i="31" s="1"/>
  <c r="O114" i="31"/>
  <c r="N114" i="31"/>
  <c r="K114" i="31"/>
  <c r="D114" i="31"/>
  <c r="G114" i="31" s="1"/>
  <c r="H114" i="31" s="1"/>
  <c r="FW113" i="31"/>
  <c r="EU113" i="31"/>
  <c r="EN113" i="31"/>
  <c r="EQ113" i="31" s="1"/>
  <c r="EG113" i="31"/>
  <c r="DO113" i="31"/>
  <c r="DP113" i="31" s="1"/>
  <c r="DL113" i="31"/>
  <c r="CJ113" i="31"/>
  <c r="CM113" i="31" s="1"/>
  <c r="BZ113" i="31"/>
  <c r="BY113" i="31"/>
  <c r="BV113" i="31"/>
  <c r="BA113" i="31"/>
  <c r="BD113" i="31" s="1"/>
  <c r="AI113" i="31"/>
  <c r="AF113" i="31"/>
  <c r="Y113" i="31"/>
  <c r="AB113" i="31" s="1"/>
  <c r="AC113" i="31" s="1"/>
  <c r="K113" i="31"/>
  <c r="N113" i="31" s="1"/>
  <c r="G113" i="31"/>
  <c r="D113" i="31"/>
  <c r="FW112" i="31"/>
  <c r="O112" i="31" s="1"/>
  <c r="EU112" i="31"/>
  <c r="EN112" i="31"/>
  <c r="EQ112" i="31" s="1"/>
  <c r="ER112" i="31" s="1"/>
  <c r="EG112" i="31"/>
  <c r="DO112" i="31"/>
  <c r="DL112" i="31"/>
  <c r="CJ112" i="31"/>
  <c r="CM112" i="31" s="1"/>
  <c r="BV112" i="31"/>
  <c r="BY112" i="31" s="1"/>
  <c r="BH112" i="31"/>
  <c r="BK112" i="31" s="1"/>
  <c r="BL112" i="31" s="1"/>
  <c r="BA112" i="31"/>
  <c r="BD112" i="31" s="1"/>
  <c r="BE112" i="31" s="1"/>
  <c r="AI112" i="31"/>
  <c r="AF112" i="31"/>
  <c r="Y112" i="31"/>
  <c r="AB112" i="31" s="1"/>
  <c r="K112" i="31"/>
  <c r="N112" i="31" s="1"/>
  <c r="G112" i="31"/>
  <c r="D112" i="31"/>
  <c r="FW111" i="31"/>
  <c r="EK111" i="31" s="1"/>
  <c r="EY111" i="31"/>
  <c r="EU111" i="31"/>
  <c r="EQ111" i="31"/>
  <c r="EN111" i="31"/>
  <c r="EG111" i="31"/>
  <c r="DB111" i="31"/>
  <c r="CX111" i="31"/>
  <c r="DA111" i="31" s="1"/>
  <c r="CN111" i="31"/>
  <c r="CM111" i="31"/>
  <c r="CJ111" i="31"/>
  <c r="BV111" i="31"/>
  <c r="BY111" i="31" s="1"/>
  <c r="BH111" i="31"/>
  <c r="BK111" i="31" s="1"/>
  <c r="AF111" i="31"/>
  <c r="AI111" i="31" s="1"/>
  <c r="AJ111" i="31" s="1"/>
  <c r="Y111" i="31"/>
  <c r="AB111" i="31" s="1"/>
  <c r="AC111" i="31" s="1"/>
  <c r="K111" i="31"/>
  <c r="N111" i="31" s="1"/>
  <c r="D111" i="31"/>
  <c r="G111" i="31" s="1"/>
  <c r="FW110" i="31"/>
  <c r="EK110" i="31" s="1"/>
  <c r="EU110" i="31"/>
  <c r="ER110" i="31"/>
  <c r="EN110" i="31"/>
  <c r="EQ110" i="31" s="1"/>
  <c r="EG110" i="31"/>
  <c r="DB110" i="31"/>
  <c r="CX110" i="31"/>
  <c r="DA110" i="31" s="1"/>
  <c r="CJ110" i="31"/>
  <c r="CM110" i="31" s="1"/>
  <c r="CN110" i="31" s="1"/>
  <c r="BV110" i="31"/>
  <c r="BY110" i="31" s="1"/>
  <c r="BZ110" i="31" s="1"/>
  <c r="BH110" i="31"/>
  <c r="BK110" i="31" s="1"/>
  <c r="BL110" i="31" s="1"/>
  <c r="BA110" i="31"/>
  <c r="BD110" i="31" s="1"/>
  <c r="BE110" i="31" s="1"/>
  <c r="AJ110" i="31"/>
  <c r="AI110" i="31"/>
  <c r="AF110" i="31"/>
  <c r="Y110" i="31"/>
  <c r="AB110" i="31" s="1"/>
  <c r="AC110" i="31" s="1"/>
  <c r="K110" i="31"/>
  <c r="N110" i="31" s="1"/>
  <c r="O110" i="31" s="1"/>
  <c r="D110" i="31"/>
  <c r="G110" i="31" s="1"/>
  <c r="H110" i="31" s="1"/>
  <c r="FW109" i="31"/>
  <c r="EU109" i="31"/>
  <c r="EN109" i="31"/>
  <c r="EQ109" i="31" s="1"/>
  <c r="EG109" i="31"/>
  <c r="CX109" i="31"/>
  <c r="DA109" i="31" s="1"/>
  <c r="CJ109" i="31"/>
  <c r="CM109" i="31" s="1"/>
  <c r="BY109" i="31"/>
  <c r="BV109" i="31"/>
  <c r="BH109" i="31"/>
  <c r="BK109" i="31" s="1"/>
  <c r="BA109" i="31"/>
  <c r="BD109" i="31" s="1"/>
  <c r="AF109" i="31"/>
  <c r="AI109" i="31" s="1"/>
  <c r="Y109" i="31"/>
  <c r="AB109" i="31" s="1"/>
  <c r="K109" i="31"/>
  <c r="N109" i="31" s="1"/>
  <c r="D109" i="31"/>
  <c r="G109" i="31" s="1"/>
  <c r="FW108" i="31"/>
  <c r="EU108" i="31"/>
  <c r="EN108" i="31"/>
  <c r="EQ108" i="31" s="1"/>
  <c r="EG108" i="31"/>
  <c r="DO108" i="31"/>
  <c r="DL108" i="31"/>
  <c r="CX108" i="31"/>
  <c r="DA108" i="31" s="1"/>
  <c r="CM108" i="31"/>
  <c r="CJ108" i="31"/>
  <c r="BY108" i="31"/>
  <c r="BV108" i="31"/>
  <c r="BH108" i="31"/>
  <c r="BK108" i="31" s="1"/>
  <c r="BA108" i="31"/>
  <c r="BD108" i="31" s="1"/>
  <c r="AF108" i="31"/>
  <c r="AI108" i="31" s="1"/>
  <c r="Y108" i="31"/>
  <c r="AB108" i="31" s="1"/>
  <c r="K108" i="31"/>
  <c r="N108" i="31" s="1"/>
  <c r="G108" i="31"/>
  <c r="D108" i="31"/>
  <c r="FW107" i="31"/>
  <c r="EU107" i="31"/>
  <c r="EN107" i="31"/>
  <c r="EQ107" i="31" s="1"/>
  <c r="EG107" i="31"/>
  <c r="DL107" i="31"/>
  <c r="DO107" i="31" s="1"/>
  <c r="DP107" i="31" s="1"/>
  <c r="CX107" i="31"/>
  <c r="DA107" i="31" s="1"/>
  <c r="CR107" i="31"/>
  <c r="CT107" i="31" s="1"/>
  <c r="CQ107" i="31"/>
  <c r="CJ107" i="31"/>
  <c r="CM107" i="31" s="1"/>
  <c r="BV107" i="31"/>
  <c r="BY107" i="31" s="1"/>
  <c r="BK107" i="31"/>
  <c r="BL107" i="31" s="1"/>
  <c r="BH107" i="31"/>
  <c r="BA107" i="31"/>
  <c r="BD107" i="31" s="1"/>
  <c r="BE107" i="31" s="1"/>
  <c r="AF107" i="31"/>
  <c r="AI107" i="31" s="1"/>
  <c r="Y107" i="31"/>
  <c r="AB107" i="31" s="1"/>
  <c r="K107" i="31"/>
  <c r="N107" i="31" s="1"/>
  <c r="D107" i="31"/>
  <c r="G107" i="31" s="1"/>
  <c r="FW106" i="31"/>
  <c r="EK106" i="31" s="1"/>
  <c r="EY106" i="31"/>
  <c r="EU106" i="31"/>
  <c r="EG106" i="31"/>
  <c r="DL106" i="31"/>
  <c r="DO106" i="31" s="1"/>
  <c r="DP106" i="31" s="1"/>
  <c r="CR106" i="31"/>
  <c r="CQ106" i="31"/>
  <c r="CT106" i="31" s="1"/>
  <c r="CU106" i="31" s="1"/>
  <c r="CJ106" i="31"/>
  <c r="CM106" i="31" s="1"/>
  <c r="BY106" i="31"/>
  <c r="BZ106" i="31" s="1"/>
  <c r="BV106" i="31"/>
  <c r="BH106" i="31"/>
  <c r="BK106" i="31" s="1"/>
  <c r="BL106" i="31" s="1"/>
  <c r="BA106" i="31"/>
  <c r="BD106" i="31" s="1"/>
  <c r="BE106" i="31" s="1"/>
  <c r="AF106" i="31"/>
  <c r="AI106" i="31" s="1"/>
  <c r="AJ106" i="31" s="1"/>
  <c r="K106" i="31"/>
  <c r="N106" i="31" s="1"/>
  <c r="O106" i="31" s="1"/>
  <c r="H106" i="31"/>
  <c r="D106" i="31"/>
  <c r="G106" i="31" s="1"/>
  <c r="FW105" i="31"/>
  <c r="EY105" i="31" s="1"/>
  <c r="EU105" i="31"/>
  <c r="EK105" i="31"/>
  <c r="EG105" i="31"/>
  <c r="BY105" i="31"/>
  <c r="BZ105" i="31" s="1"/>
  <c r="BV105" i="31"/>
  <c r="BA105" i="31"/>
  <c r="BD105" i="31" s="1"/>
  <c r="BE105" i="31" s="1"/>
  <c r="AF105" i="31"/>
  <c r="AI105" i="31" s="1"/>
  <c r="AJ105" i="31" s="1"/>
  <c r="N105" i="31"/>
  <c r="O105" i="31" s="1"/>
  <c r="K105" i="31"/>
  <c r="D105" i="31"/>
  <c r="G105" i="31" s="1"/>
  <c r="H105" i="31" s="1"/>
  <c r="FW104" i="31"/>
  <c r="EU104" i="31"/>
  <c r="EG104" i="31"/>
  <c r="BV104" i="31"/>
  <c r="BY104" i="31" s="1"/>
  <c r="BA104" i="31"/>
  <c r="BD104" i="31" s="1"/>
  <c r="AF104" i="31"/>
  <c r="AI104" i="31" s="1"/>
  <c r="K104" i="31"/>
  <c r="N104" i="31" s="1"/>
  <c r="G104" i="31"/>
  <c r="H104" i="31" s="1"/>
  <c r="D104" i="31"/>
  <c r="FW103" i="31"/>
  <c r="EK103" i="31" s="1"/>
  <c r="EY103" i="31"/>
  <c r="EU103" i="31"/>
  <c r="EN103" i="31"/>
  <c r="EQ103" i="31" s="1"/>
  <c r="ER103" i="31" s="1"/>
  <c r="EG103" i="31"/>
  <c r="CR103" i="31"/>
  <c r="CT103" i="31" s="1"/>
  <c r="CU103" i="31" s="1"/>
  <c r="CQ103" i="31"/>
  <c r="CJ103" i="31"/>
  <c r="CM103" i="31" s="1"/>
  <c r="CN103" i="31" s="1"/>
  <c r="BV103" i="31"/>
  <c r="BY103" i="31" s="1"/>
  <c r="BK103" i="31"/>
  <c r="BL103" i="31" s="1"/>
  <c r="BH103" i="31"/>
  <c r="BD103" i="31"/>
  <c r="BE103" i="31" s="1"/>
  <c r="BA103" i="31"/>
  <c r="AP103" i="31"/>
  <c r="AQ103" i="31" s="1"/>
  <c r="AM103" i="31"/>
  <c r="AJ103" i="31"/>
  <c r="AI103" i="31"/>
  <c r="AF103" i="31"/>
  <c r="Y103" i="31"/>
  <c r="AB103" i="31" s="1"/>
  <c r="AC103" i="31" s="1"/>
  <c r="K103" i="31"/>
  <c r="N103" i="31" s="1"/>
  <c r="O103" i="31" s="1"/>
  <c r="D103" i="31"/>
  <c r="G103" i="31" s="1"/>
  <c r="H103" i="31" s="1"/>
  <c r="FW102" i="31"/>
  <c r="EK102" i="31" s="1"/>
  <c r="EY102" i="31"/>
  <c r="EU102" i="31"/>
  <c r="EQ102" i="31"/>
  <c r="ER102" i="31" s="1"/>
  <c r="EN102" i="31"/>
  <c r="EG102" i="31"/>
  <c r="CR102" i="31"/>
  <c r="CQ102" i="31"/>
  <c r="CJ102" i="31"/>
  <c r="CM102" i="31" s="1"/>
  <c r="CN102" i="31" s="1"/>
  <c r="BV102" i="31"/>
  <c r="BY102" i="31" s="1"/>
  <c r="BZ102" i="31" s="1"/>
  <c r="BH102" i="31"/>
  <c r="BK102" i="31" s="1"/>
  <c r="BL102" i="31" s="1"/>
  <c r="BE102" i="31"/>
  <c r="BD102" i="31"/>
  <c r="BA102" i="31"/>
  <c r="AP102" i="31"/>
  <c r="AQ102" i="31" s="1"/>
  <c r="AM102" i="31"/>
  <c r="AF102" i="31"/>
  <c r="AI102" i="31" s="1"/>
  <c r="AJ102" i="31" s="1"/>
  <c r="Y102" i="31"/>
  <c r="AB102" i="31" s="1"/>
  <c r="AC102" i="31" s="1"/>
  <c r="K102" i="31"/>
  <c r="N102" i="31" s="1"/>
  <c r="O102" i="31" s="1"/>
  <c r="G102" i="31"/>
  <c r="H102" i="31" s="1"/>
  <c r="D102" i="31"/>
  <c r="FW101" i="31"/>
  <c r="EK101" i="31" s="1"/>
  <c r="EU101" i="31"/>
  <c r="EQ101" i="31"/>
  <c r="ER101" i="31" s="1"/>
  <c r="EN101" i="31"/>
  <c r="EG101" i="31"/>
  <c r="CX101" i="31"/>
  <c r="CJ101" i="31"/>
  <c r="CM101" i="31" s="1"/>
  <c r="CN101" i="31" s="1"/>
  <c r="BV101" i="31"/>
  <c r="BY101" i="31" s="1"/>
  <c r="BZ101" i="31" s="1"/>
  <c r="BH101" i="31"/>
  <c r="BK101" i="31" s="1"/>
  <c r="BL101" i="31" s="1"/>
  <c r="BD101" i="31"/>
  <c r="BA101" i="31"/>
  <c r="AP101" i="31"/>
  <c r="AQ101" i="31" s="1"/>
  <c r="AM101" i="31"/>
  <c r="AF101" i="31"/>
  <c r="AI101" i="31" s="1"/>
  <c r="AJ101" i="31" s="1"/>
  <c r="Y101" i="31"/>
  <c r="AB101" i="31" s="1"/>
  <c r="K101" i="31"/>
  <c r="N101" i="31" s="1"/>
  <c r="O101" i="31" s="1"/>
  <c r="G101" i="31"/>
  <c r="D101" i="31"/>
  <c r="FW100" i="31"/>
  <c r="EK100" i="31" s="1"/>
  <c r="EY100" i="31"/>
  <c r="EU100" i="31"/>
  <c r="EN100" i="31"/>
  <c r="EQ100" i="31" s="1"/>
  <c r="ER100" i="31" s="1"/>
  <c r="EG100" i="31"/>
  <c r="DA100" i="31"/>
  <c r="DB100" i="31" s="1"/>
  <c r="CX100" i="31"/>
  <c r="CJ100" i="31"/>
  <c r="CM100" i="31" s="1"/>
  <c r="BV100" i="31"/>
  <c r="BY100" i="31" s="1"/>
  <c r="BZ100" i="31" s="1"/>
  <c r="BH100" i="31"/>
  <c r="BK100" i="31" s="1"/>
  <c r="BA100" i="31"/>
  <c r="BD100" i="31" s="1"/>
  <c r="BE100" i="31" s="1"/>
  <c r="AP100" i="31"/>
  <c r="AQ100" i="31" s="1"/>
  <c r="AM100" i="31"/>
  <c r="AF100" i="31"/>
  <c r="AI100" i="31" s="1"/>
  <c r="AB100" i="31"/>
  <c r="AC100" i="31" s="1"/>
  <c r="Y100" i="31"/>
  <c r="K100" i="31"/>
  <c r="N100" i="31" s="1"/>
  <c r="G100" i="31"/>
  <c r="H100" i="31" s="1"/>
  <c r="D100" i="31"/>
  <c r="FW99" i="31"/>
  <c r="EU99" i="31"/>
  <c r="EN99" i="31"/>
  <c r="EQ99" i="31" s="1"/>
  <c r="EG99" i="31"/>
  <c r="DA99" i="31"/>
  <c r="DB99" i="31" s="1"/>
  <c r="CX99" i="31"/>
  <c r="CM99" i="31"/>
  <c r="CJ99" i="31"/>
  <c r="BV99" i="31"/>
  <c r="BY99" i="31" s="1"/>
  <c r="BH99" i="31"/>
  <c r="BK99" i="31" s="1"/>
  <c r="BA99" i="31"/>
  <c r="BD99" i="31" s="1"/>
  <c r="AM99" i="31"/>
  <c r="AP99" i="31" s="1"/>
  <c r="AF99" i="31"/>
  <c r="AI99" i="31" s="1"/>
  <c r="Y99" i="31"/>
  <c r="AB99" i="31" s="1"/>
  <c r="K99" i="31"/>
  <c r="N99" i="31" s="1"/>
  <c r="D99" i="31"/>
  <c r="G99" i="31" s="1"/>
  <c r="FW98" i="31"/>
  <c r="EK98" i="31" s="1"/>
  <c r="EY98" i="31"/>
  <c r="EU98" i="31"/>
  <c r="EG98" i="31"/>
  <c r="CX98" i="31"/>
  <c r="DA98" i="31" s="1"/>
  <c r="DB98" i="31" s="1"/>
  <c r="CM98" i="31"/>
  <c r="CN98" i="31" s="1"/>
  <c r="CJ98" i="31"/>
  <c r="BV98" i="31"/>
  <c r="BY98" i="31" s="1"/>
  <c r="BZ98" i="31" s="1"/>
  <c r="BH98" i="31"/>
  <c r="BK98" i="31" s="1"/>
  <c r="BL98" i="31" s="1"/>
  <c r="BA98" i="31"/>
  <c r="BD98" i="31" s="1"/>
  <c r="BE98" i="31" s="1"/>
  <c r="AM98" i="31"/>
  <c r="AP98" i="31" s="1"/>
  <c r="AQ98" i="31" s="1"/>
  <c r="AI98" i="31"/>
  <c r="AJ98" i="31" s="1"/>
  <c r="AF98" i="31"/>
  <c r="AB98" i="31"/>
  <c r="AC98" i="31" s="1"/>
  <c r="Y98" i="31"/>
  <c r="K98" i="31"/>
  <c r="N98" i="31" s="1"/>
  <c r="O98" i="31" s="1"/>
  <c r="H98" i="31"/>
  <c r="D98" i="31"/>
  <c r="G98" i="31" s="1"/>
  <c r="FW97" i="31"/>
  <c r="EU97" i="31"/>
  <c r="EG97" i="31"/>
  <c r="CX97" i="31"/>
  <c r="DA97" i="31" s="1"/>
  <c r="CJ97" i="31"/>
  <c r="CM97" i="31" s="1"/>
  <c r="CN97" i="31" s="1"/>
  <c r="BV97" i="31"/>
  <c r="BY97" i="31" s="1"/>
  <c r="BH97" i="31"/>
  <c r="BK97" i="31" s="1"/>
  <c r="BE97" i="31"/>
  <c r="BA97" i="31"/>
  <c r="BD97" i="31" s="1"/>
  <c r="AM97" i="31"/>
  <c r="AP97" i="31" s="1"/>
  <c r="AF97" i="31"/>
  <c r="AI97" i="31" s="1"/>
  <c r="AJ97" i="31" s="1"/>
  <c r="Y97" i="31"/>
  <c r="AB97" i="31" s="1"/>
  <c r="AC97" i="31" s="1"/>
  <c r="K97" i="31"/>
  <c r="N97" i="31" s="1"/>
  <c r="D97" i="31"/>
  <c r="G97" i="31" s="1"/>
  <c r="FW96" i="31"/>
  <c r="EY96" i="31"/>
  <c r="EU96" i="31"/>
  <c r="EK96" i="31"/>
  <c r="EG96" i="31"/>
  <c r="DA96" i="31"/>
  <c r="DB96" i="31" s="1"/>
  <c r="CX96" i="31"/>
  <c r="CJ96" i="31"/>
  <c r="CM96" i="31" s="1"/>
  <c r="BV96" i="31"/>
  <c r="BK96" i="31"/>
  <c r="BL96" i="31" s="1"/>
  <c r="BH96" i="31"/>
  <c r="BA96" i="31"/>
  <c r="BD96" i="31" s="1"/>
  <c r="BE96" i="31" s="1"/>
  <c r="AQ96" i="31"/>
  <c r="AP96" i="31"/>
  <c r="AM96" i="31"/>
  <c r="AF96" i="31"/>
  <c r="AI96" i="31" s="1"/>
  <c r="AJ96" i="31" s="1"/>
  <c r="Y96" i="31"/>
  <c r="AB96" i="31" s="1"/>
  <c r="AC96" i="31" s="1"/>
  <c r="K96" i="31"/>
  <c r="N96" i="31" s="1"/>
  <c r="O96" i="31" s="1"/>
  <c r="D96" i="31"/>
  <c r="G96" i="31" s="1"/>
  <c r="H96" i="31" s="1"/>
  <c r="FW95" i="31"/>
  <c r="EY95" i="31" s="1"/>
  <c r="EU95" i="31"/>
  <c r="EK95" i="31"/>
  <c r="EG95" i="31"/>
  <c r="CX95" i="31"/>
  <c r="DA95" i="31" s="1"/>
  <c r="DB95" i="31" s="1"/>
  <c r="CJ95" i="31"/>
  <c r="CM95" i="31" s="1"/>
  <c r="BK95" i="31"/>
  <c r="BL95" i="31" s="1"/>
  <c r="BH95" i="31"/>
  <c r="BA95" i="31"/>
  <c r="BD95" i="31" s="1"/>
  <c r="BE95" i="31" s="1"/>
  <c r="AQ95" i="31"/>
  <c r="AM95" i="31"/>
  <c r="AP95" i="31" s="1"/>
  <c r="AG95" i="31"/>
  <c r="AI95" i="31" s="1"/>
  <c r="AJ95" i="31" s="1"/>
  <c r="AF95" i="31"/>
  <c r="AB95" i="31"/>
  <c r="Y95" i="31"/>
  <c r="O95" i="31"/>
  <c r="K95" i="31"/>
  <c r="N95" i="31" s="1"/>
  <c r="D95" i="31"/>
  <c r="G95" i="31" s="1"/>
  <c r="H95" i="31" s="1"/>
  <c r="FW94" i="31"/>
  <c r="EY94" i="31" s="1"/>
  <c r="EU94" i="31"/>
  <c r="EK94" i="31"/>
  <c r="EG94" i="31"/>
  <c r="CX94" i="31"/>
  <c r="DA94" i="31" s="1"/>
  <c r="DB94" i="31" s="1"/>
  <c r="CM94" i="31"/>
  <c r="CN94" i="31" s="1"/>
  <c r="CJ94" i="31"/>
  <c r="BH94" i="31"/>
  <c r="BK94" i="31" s="1"/>
  <c r="BL94" i="31" s="1"/>
  <c r="BE94" i="31"/>
  <c r="BA94" i="31"/>
  <c r="BD94" i="31" s="1"/>
  <c r="AM94" i="31"/>
  <c r="AP94" i="31" s="1"/>
  <c r="AQ94" i="31" s="1"/>
  <c r="AG94" i="31"/>
  <c r="AF94" i="31"/>
  <c r="Y94" i="31"/>
  <c r="AB94" i="31" s="1"/>
  <c r="AC94" i="31" s="1"/>
  <c r="N94" i="31"/>
  <c r="O94" i="31" s="1"/>
  <c r="K94" i="31"/>
  <c r="D94" i="31"/>
  <c r="G94" i="31" s="1"/>
  <c r="H94" i="31" s="1"/>
  <c r="FW93" i="31"/>
  <c r="EU93" i="31"/>
  <c r="EG93" i="31"/>
  <c r="DS93" i="31"/>
  <c r="DV93" i="31" s="1"/>
  <c r="DW93" i="31" s="1"/>
  <c r="DA93" i="31"/>
  <c r="CX93" i="31"/>
  <c r="CU93" i="31"/>
  <c r="CR93" i="31"/>
  <c r="CT93" i="31" s="1"/>
  <c r="CQ93" i="31"/>
  <c r="CJ93" i="31"/>
  <c r="CM93" i="31" s="1"/>
  <c r="BV93" i="31"/>
  <c r="BY93" i="31" s="1"/>
  <c r="BZ93" i="31" s="1"/>
  <c r="BH93" i="31"/>
  <c r="BK93" i="31" s="1"/>
  <c r="BE93" i="31"/>
  <c r="BA93" i="31"/>
  <c r="BD93" i="31" s="1"/>
  <c r="AM93" i="31"/>
  <c r="AP93" i="31" s="1"/>
  <c r="AQ93" i="31" s="1"/>
  <c r="AG93" i="31"/>
  <c r="AF93" i="31"/>
  <c r="AI93" i="31" s="1"/>
  <c r="Y93" i="31"/>
  <c r="N93" i="31"/>
  <c r="O93" i="31" s="1"/>
  <c r="K93" i="31"/>
  <c r="D93" i="31"/>
  <c r="G93" i="31" s="1"/>
  <c r="FW92" i="31"/>
  <c r="EU92" i="31"/>
  <c r="EK92" i="31"/>
  <c r="EG92" i="31"/>
  <c r="DS92" i="31"/>
  <c r="DV92" i="31" s="1"/>
  <c r="CX92" i="31"/>
  <c r="DA92" i="31" s="1"/>
  <c r="CR92" i="31"/>
  <c r="CT92" i="31" s="1"/>
  <c r="CU92" i="31" s="1"/>
  <c r="CQ92" i="31"/>
  <c r="CJ92" i="31"/>
  <c r="CM92" i="31" s="1"/>
  <c r="CN92" i="31" s="1"/>
  <c r="BY92" i="31"/>
  <c r="BV92" i="31"/>
  <c r="BH92" i="31"/>
  <c r="BK92" i="31" s="1"/>
  <c r="BL92" i="31" s="1"/>
  <c r="BA92" i="31"/>
  <c r="BD92" i="31" s="1"/>
  <c r="AM92" i="31"/>
  <c r="AP92" i="31" s="1"/>
  <c r="AG92" i="31"/>
  <c r="AF92" i="31"/>
  <c r="N92" i="31"/>
  <c r="K92" i="31"/>
  <c r="D92" i="31"/>
  <c r="G92" i="31" s="1"/>
  <c r="H92" i="31" s="1"/>
  <c r="FW91" i="31"/>
  <c r="EU91" i="31"/>
  <c r="EG91" i="31"/>
  <c r="DS91" i="31"/>
  <c r="DV91" i="31" s="1"/>
  <c r="DW91" i="31" s="1"/>
  <c r="CX91" i="31"/>
  <c r="DA91" i="31" s="1"/>
  <c r="DB91" i="31" s="1"/>
  <c r="CR91" i="31"/>
  <c r="CQ91" i="31"/>
  <c r="CM91" i="31"/>
  <c r="CN91" i="31" s="1"/>
  <c r="CJ91" i="31"/>
  <c r="BV91" i="31"/>
  <c r="BY91" i="31" s="1"/>
  <c r="BH91" i="31"/>
  <c r="BK91" i="31" s="1"/>
  <c r="BL91" i="31" s="1"/>
  <c r="BA91" i="31"/>
  <c r="BD91" i="31" s="1"/>
  <c r="BE91" i="31" s="1"/>
  <c r="AN91" i="31"/>
  <c r="AM91" i="31"/>
  <c r="AI91" i="31"/>
  <c r="AJ91" i="31" s="1"/>
  <c r="AG91" i="31"/>
  <c r="AF91" i="31"/>
  <c r="N91" i="31"/>
  <c r="O91" i="31" s="1"/>
  <c r="K91" i="31"/>
  <c r="D91" i="31"/>
  <c r="G91" i="31" s="1"/>
  <c r="H91" i="31" s="1"/>
  <c r="FW90" i="31"/>
  <c r="EY90" i="31" s="1"/>
  <c r="EU90" i="31"/>
  <c r="EK90" i="31"/>
  <c r="EG90" i="31"/>
  <c r="DS90" i="31"/>
  <c r="CX90" i="31"/>
  <c r="DA90" i="31" s="1"/>
  <c r="DB90" i="31" s="1"/>
  <c r="CQ90" i="31"/>
  <c r="CT90" i="31" s="1"/>
  <c r="CU90" i="31" s="1"/>
  <c r="CJ90" i="31"/>
  <c r="CM90" i="31" s="1"/>
  <c r="CN90" i="31" s="1"/>
  <c r="BV90" i="31"/>
  <c r="BY90" i="31" s="1"/>
  <c r="BZ90" i="31" s="1"/>
  <c r="BL90" i="31"/>
  <c r="BH90" i="31"/>
  <c r="BK90" i="31" s="1"/>
  <c r="BA90" i="31"/>
  <c r="BD90" i="31" s="1"/>
  <c r="BE90" i="31" s="1"/>
  <c r="AN90" i="31"/>
  <c r="AM90" i="31"/>
  <c r="AI90" i="31"/>
  <c r="AJ90" i="31" s="1"/>
  <c r="AG90" i="31"/>
  <c r="AF90" i="31"/>
  <c r="FW89" i="31"/>
  <c r="EY89" i="31" s="1"/>
  <c r="EU89" i="31"/>
  <c r="EN89" i="31"/>
  <c r="EQ89" i="31" s="1"/>
  <c r="ER89" i="31" s="1"/>
  <c r="EK89" i="31"/>
  <c r="EG89" i="31"/>
  <c r="DS89" i="31"/>
  <c r="DA89" i="31"/>
  <c r="DB89" i="31" s="1"/>
  <c r="CX89" i="31"/>
  <c r="CQ89" i="31"/>
  <c r="CT89" i="31" s="1"/>
  <c r="CU89" i="31" s="1"/>
  <c r="CJ89" i="31"/>
  <c r="CM89" i="31" s="1"/>
  <c r="CN89" i="31" s="1"/>
  <c r="BH89" i="31"/>
  <c r="BK89" i="31" s="1"/>
  <c r="BL89" i="31" s="1"/>
  <c r="BA89" i="31"/>
  <c r="BD89" i="31" s="1"/>
  <c r="BE89" i="31" s="1"/>
  <c r="AN89" i="31"/>
  <c r="AM89" i="31"/>
  <c r="AG89" i="31"/>
  <c r="AF89" i="31"/>
  <c r="AI89" i="31" s="1"/>
  <c r="AJ89" i="31" s="1"/>
  <c r="Y89" i="31"/>
  <c r="FW88" i="31"/>
  <c r="CN88" i="31" s="1"/>
  <c r="EU88" i="31"/>
  <c r="ER88" i="31"/>
  <c r="EQ88" i="31"/>
  <c r="EN88" i="31"/>
  <c r="EG88" i="31"/>
  <c r="DS88" i="31"/>
  <c r="DB88" i="31"/>
  <c r="CX88" i="31"/>
  <c r="DA88" i="31" s="1"/>
  <c r="CQ88" i="31"/>
  <c r="CT88" i="31" s="1"/>
  <c r="CU88" i="31" s="1"/>
  <c r="CJ88" i="31"/>
  <c r="CM88" i="31" s="1"/>
  <c r="BH88" i="31"/>
  <c r="BK88" i="31" s="1"/>
  <c r="BL88" i="31" s="1"/>
  <c r="BA88" i="31"/>
  <c r="BD88" i="31" s="1"/>
  <c r="BE88" i="31" s="1"/>
  <c r="AN88" i="31"/>
  <c r="AP88" i="31" s="1"/>
  <c r="AQ88" i="31" s="1"/>
  <c r="AM88" i="31"/>
  <c r="AG88" i="31"/>
  <c r="AF88" i="31"/>
  <c r="Y88" i="31"/>
  <c r="FW87" i="31"/>
  <c r="EY87" i="31"/>
  <c r="EU87" i="31"/>
  <c r="ER87" i="31"/>
  <c r="EN87" i="31"/>
  <c r="EQ87" i="31" s="1"/>
  <c r="EK87" i="31"/>
  <c r="EG87" i="31"/>
  <c r="DS87" i="31"/>
  <c r="CX87" i="31"/>
  <c r="DA87" i="31" s="1"/>
  <c r="DB87" i="31" s="1"/>
  <c r="CT87" i="31"/>
  <c r="CU87" i="31" s="1"/>
  <c r="CQ87" i="31"/>
  <c r="CJ87" i="31"/>
  <c r="CM87" i="31" s="1"/>
  <c r="CN87" i="31" s="1"/>
  <c r="BK87" i="31"/>
  <c r="BH87" i="31"/>
  <c r="BA87" i="31"/>
  <c r="BD87" i="31" s="1"/>
  <c r="BE87" i="31" s="1"/>
  <c r="AN87" i="31"/>
  <c r="AM87" i="31"/>
  <c r="AG87" i="31"/>
  <c r="AI87" i="31" s="1"/>
  <c r="AJ87" i="31" s="1"/>
  <c r="AF87" i="31"/>
  <c r="Y87" i="31"/>
  <c r="AB87" i="31" s="1"/>
  <c r="AC87" i="31" s="1"/>
  <c r="FW86" i="31"/>
  <c r="EK86" i="31" s="1"/>
  <c r="EY86" i="31"/>
  <c r="EU86" i="31"/>
  <c r="ER86" i="31"/>
  <c r="EN86" i="31"/>
  <c r="EQ86" i="31" s="1"/>
  <c r="EG86" i="31"/>
  <c r="DS86" i="31"/>
  <c r="DV86" i="31" s="1"/>
  <c r="DW86" i="31" s="1"/>
  <c r="DA86" i="31"/>
  <c r="DB86" i="31" s="1"/>
  <c r="CX86" i="31"/>
  <c r="CT86" i="31"/>
  <c r="CU86" i="31" s="1"/>
  <c r="CQ86" i="31"/>
  <c r="CM86" i="31"/>
  <c r="CJ86" i="31"/>
  <c r="BH86" i="31"/>
  <c r="BK86" i="31" s="1"/>
  <c r="BL86" i="31" s="1"/>
  <c r="BA86" i="31"/>
  <c r="BD86" i="31" s="1"/>
  <c r="BE86" i="31" s="1"/>
  <c r="AN86" i="31"/>
  <c r="AM86" i="31"/>
  <c r="AG86" i="31"/>
  <c r="AF86" i="31"/>
  <c r="Y86" i="31"/>
  <c r="AB86" i="31" s="1"/>
  <c r="AC86" i="31" s="1"/>
  <c r="K86" i="31"/>
  <c r="N86" i="31" s="1"/>
  <c r="O86" i="31" s="1"/>
  <c r="D86" i="31"/>
  <c r="G86" i="31" s="1"/>
  <c r="H86" i="31" s="1"/>
  <c r="FW85" i="31"/>
  <c r="EK85" i="31" s="1"/>
  <c r="EY85" i="31"/>
  <c r="EU85" i="31"/>
  <c r="EN85" i="31"/>
  <c r="EQ85" i="31" s="1"/>
  <c r="EG85" i="31"/>
  <c r="DS85" i="31"/>
  <c r="DV85" i="31" s="1"/>
  <c r="DW85" i="31" s="1"/>
  <c r="CX85" i="31"/>
  <c r="DA85" i="31" s="1"/>
  <c r="CR85" i="31"/>
  <c r="CQ85" i="31"/>
  <c r="CM85" i="31"/>
  <c r="CJ85" i="31"/>
  <c r="BV85" i="31"/>
  <c r="BY85" i="31" s="1"/>
  <c r="BZ85" i="31" s="1"/>
  <c r="BH85" i="31"/>
  <c r="BA85" i="31"/>
  <c r="BD85" i="31" s="1"/>
  <c r="BE85" i="31" s="1"/>
  <c r="AN85" i="31"/>
  <c r="AP85" i="31" s="1"/>
  <c r="AQ85" i="31" s="1"/>
  <c r="AM85" i="31"/>
  <c r="AG85" i="31"/>
  <c r="AF85" i="31"/>
  <c r="Y85" i="31"/>
  <c r="AB85" i="31" s="1"/>
  <c r="AC85" i="31" s="1"/>
  <c r="N85" i="31"/>
  <c r="O85" i="31" s="1"/>
  <c r="K85" i="31"/>
  <c r="D85" i="31"/>
  <c r="G85" i="31" s="1"/>
  <c r="FW84" i="31"/>
  <c r="EU84" i="31"/>
  <c r="EQ84" i="31"/>
  <c r="ER84" i="31" s="1"/>
  <c r="EN84" i="31"/>
  <c r="EG84" i="31"/>
  <c r="CX84" i="31"/>
  <c r="DA84" i="31" s="1"/>
  <c r="CR84" i="31"/>
  <c r="CQ84" i="31"/>
  <c r="CM84" i="31"/>
  <c r="CJ84" i="31"/>
  <c r="BY84" i="31"/>
  <c r="BV84" i="31"/>
  <c r="BH84" i="31"/>
  <c r="AN84" i="31"/>
  <c r="AM84" i="31"/>
  <c r="AP84" i="31" s="1"/>
  <c r="AQ84" i="31" s="1"/>
  <c r="AI84" i="31"/>
  <c r="AG84" i="31"/>
  <c r="AF84" i="31"/>
  <c r="Y84" i="31"/>
  <c r="K84" i="31"/>
  <c r="N84" i="31" s="1"/>
  <c r="D84" i="31"/>
  <c r="G84" i="31" s="1"/>
  <c r="FW83" i="31"/>
  <c r="EY83" i="31"/>
  <c r="EU83" i="31"/>
  <c r="EQ83" i="31"/>
  <c r="EN83" i="31"/>
  <c r="EK83" i="31"/>
  <c r="EG83" i="31"/>
  <c r="CX83" i="31"/>
  <c r="DA83" i="31" s="1"/>
  <c r="DB83" i="31" s="1"/>
  <c r="CR83" i="31"/>
  <c r="CQ83" i="31"/>
  <c r="CN83" i="31"/>
  <c r="CJ83" i="31"/>
  <c r="CM83" i="31" s="1"/>
  <c r="BV83" i="31"/>
  <c r="BY83" i="31" s="1"/>
  <c r="BK83" i="31"/>
  <c r="BL83" i="31" s="1"/>
  <c r="BH83" i="31"/>
  <c r="AP83" i="31"/>
  <c r="AQ83" i="31" s="1"/>
  <c r="AN83" i="31"/>
  <c r="AM83" i="31"/>
  <c r="AI83" i="31"/>
  <c r="AJ83" i="31" s="1"/>
  <c r="AF83" i="31"/>
  <c r="Y83" i="31"/>
  <c r="K83" i="31"/>
  <c r="N83" i="31" s="1"/>
  <c r="O83" i="31" s="1"/>
  <c r="D83" i="31"/>
  <c r="G83" i="31" s="1"/>
  <c r="H83" i="31" s="1"/>
  <c r="FW82" i="31"/>
  <c r="EY82" i="31" s="1"/>
  <c r="EU82" i="31"/>
  <c r="ER82" i="31"/>
  <c r="EQ82" i="31"/>
  <c r="EN82" i="31"/>
  <c r="EK82" i="31"/>
  <c r="EG82" i="31"/>
  <c r="DW82" i="31"/>
  <c r="DS82" i="31"/>
  <c r="DV82" i="31" s="1"/>
  <c r="CX82" i="31"/>
  <c r="DA82" i="31" s="1"/>
  <c r="DB82" i="31" s="1"/>
  <c r="CR82" i="31"/>
  <c r="CT82" i="31" s="1"/>
  <c r="CQ82" i="31"/>
  <c r="CJ82" i="31"/>
  <c r="CM82" i="31" s="1"/>
  <c r="CN82" i="31" s="1"/>
  <c r="BZ82" i="31"/>
  <c r="BV82" i="31"/>
  <c r="BY82" i="31" s="1"/>
  <c r="BH82" i="31"/>
  <c r="BK82" i="31" s="1"/>
  <c r="BL82" i="31" s="1"/>
  <c r="BA82" i="31"/>
  <c r="BD82" i="31" s="1"/>
  <c r="BE82" i="31" s="1"/>
  <c r="AN82" i="31"/>
  <c r="AP82" i="31" s="1"/>
  <c r="AM82" i="31"/>
  <c r="AF82" i="31"/>
  <c r="AI82" i="31" s="1"/>
  <c r="AJ82" i="31" s="1"/>
  <c r="Y82" i="31"/>
  <c r="K82" i="31"/>
  <c r="N82" i="31" s="1"/>
  <c r="O82" i="31" s="1"/>
  <c r="G82" i="31"/>
  <c r="H82" i="31" s="1"/>
  <c r="D82" i="31"/>
  <c r="FW81" i="31"/>
  <c r="EK81" i="31" s="1"/>
  <c r="EY81" i="31"/>
  <c r="EU81" i="31"/>
  <c r="EN81" i="31"/>
  <c r="EQ81" i="31" s="1"/>
  <c r="ER81" i="31" s="1"/>
  <c r="EG81" i="31"/>
  <c r="DS81" i="31"/>
  <c r="DV81" i="31" s="1"/>
  <c r="DW81" i="31" s="1"/>
  <c r="DB81" i="31"/>
  <c r="CX81" i="31"/>
  <c r="DA81" i="31" s="1"/>
  <c r="CR81" i="31"/>
  <c r="CQ81" i="31"/>
  <c r="CM81" i="31"/>
  <c r="CN81" i="31" s="1"/>
  <c r="CJ81" i="31"/>
  <c r="BY81" i="31"/>
  <c r="BZ81" i="31" s="1"/>
  <c r="BV81" i="31"/>
  <c r="BH81" i="31"/>
  <c r="BK81" i="31" s="1"/>
  <c r="BL81" i="31" s="1"/>
  <c r="BA81" i="31"/>
  <c r="BD81" i="31" s="1"/>
  <c r="BE81" i="31" s="1"/>
  <c r="AN81" i="31"/>
  <c r="AM81" i="31"/>
  <c r="AI81" i="31"/>
  <c r="AJ81" i="31" s="1"/>
  <c r="AF81" i="31"/>
  <c r="Y81" i="31"/>
  <c r="K81" i="31"/>
  <c r="N81" i="31" s="1"/>
  <c r="O81" i="31" s="1"/>
  <c r="G81" i="31"/>
  <c r="H81" i="31" s="1"/>
  <c r="D81" i="31"/>
  <c r="FW80" i="31"/>
  <c r="EU80" i="31"/>
  <c r="EQ80" i="31"/>
  <c r="ER80" i="31" s="1"/>
  <c r="EN80" i="31"/>
  <c r="EG80" i="31"/>
  <c r="EC80" i="31"/>
  <c r="ED80" i="31" s="1"/>
  <c r="DZ80" i="31"/>
  <c r="DS80" i="31"/>
  <c r="DV80" i="31" s="1"/>
  <c r="DW80" i="31" s="1"/>
  <c r="DB80" i="31"/>
  <c r="CX80" i="31"/>
  <c r="DA80" i="31" s="1"/>
  <c r="CR80" i="31"/>
  <c r="CQ80" i="31"/>
  <c r="CT80" i="31" s="1"/>
  <c r="CU80" i="31" s="1"/>
  <c r="CM80" i="31"/>
  <c r="CN80" i="31" s="1"/>
  <c r="CJ80" i="31"/>
  <c r="BV80" i="31"/>
  <c r="BY80" i="31" s="1"/>
  <c r="BZ80" i="31" s="1"/>
  <c r="BK80" i="31"/>
  <c r="BL80" i="31" s="1"/>
  <c r="BH80" i="31"/>
  <c r="BA80" i="31"/>
  <c r="BD80" i="31" s="1"/>
  <c r="AQ80" i="31"/>
  <c r="AN80" i="31"/>
  <c r="AP80" i="31" s="1"/>
  <c r="AM80" i="31"/>
  <c r="AI80" i="31"/>
  <c r="AJ80" i="31" s="1"/>
  <c r="AF80" i="31"/>
  <c r="Y80" i="31"/>
  <c r="AB80" i="31" s="1"/>
  <c r="AC80" i="31" s="1"/>
  <c r="K80" i="31"/>
  <c r="N80" i="31" s="1"/>
  <c r="O80" i="31" s="1"/>
  <c r="D80" i="31"/>
  <c r="G80" i="31" s="1"/>
  <c r="H80" i="31" s="1"/>
  <c r="FW79" i="31"/>
  <c r="EY79" i="31" s="1"/>
  <c r="EU79" i="31"/>
  <c r="EN79" i="31"/>
  <c r="EQ79" i="31" s="1"/>
  <c r="EG79" i="31"/>
  <c r="DZ79" i="31"/>
  <c r="EC79" i="31" s="1"/>
  <c r="DV79" i="31"/>
  <c r="DS79" i="31"/>
  <c r="CR79" i="31"/>
  <c r="CQ79" i="31"/>
  <c r="CJ79" i="31"/>
  <c r="CM79" i="31" s="1"/>
  <c r="CN79" i="31" s="1"/>
  <c r="BV79" i="31"/>
  <c r="BY79" i="31" s="1"/>
  <c r="BH79" i="31"/>
  <c r="BK79" i="31" s="1"/>
  <c r="BD79" i="31"/>
  <c r="BA79" i="31"/>
  <c r="AP79" i="31"/>
  <c r="AM79" i="31"/>
  <c r="AJ79" i="31"/>
  <c r="AF79" i="31"/>
  <c r="AI79" i="31" s="1"/>
  <c r="Y79" i="31"/>
  <c r="AB79" i="31" s="1"/>
  <c r="K79" i="31"/>
  <c r="N79" i="31" s="1"/>
  <c r="D79" i="31"/>
  <c r="G79" i="31" s="1"/>
  <c r="FW78" i="31"/>
  <c r="EY78" i="31" s="1"/>
  <c r="EU78" i="31"/>
  <c r="EQ78" i="31"/>
  <c r="ER78" i="31" s="1"/>
  <c r="EN78" i="31"/>
  <c r="EK78" i="31"/>
  <c r="EG78" i="31"/>
  <c r="EC78" i="31"/>
  <c r="ED78" i="31" s="1"/>
  <c r="DZ78" i="31"/>
  <c r="DS78" i="31"/>
  <c r="DV78" i="31" s="1"/>
  <c r="CX78" i="31"/>
  <c r="DA78" i="31" s="1"/>
  <c r="DB78" i="31" s="1"/>
  <c r="CT78" i="31"/>
  <c r="CU78" i="31" s="1"/>
  <c r="CR78" i="31"/>
  <c r="CQ78" i="31"/>
  <c r="CM78" i="31"/>
  <c r="CN78" i="31" s="1"/>
  <c r="CJ78" i="31"/>
  <c r="BV78" i="31"/>
  <c r="BY78" i="31" s="1"/>
  <c r="BH78" i="31"/>
  <c r="BK78" i="31" s="1"/>
  <c r="BL78" i="31" s="1"/>
  <c r="BE78" i="31"/>
  <c r="BA78" i="31"/>
  <c r="BD78" i="31" s="1"/>
  <c r="AM78" i="31"/>
  <c r="AP78" i="31" s="1"/>
  <c r="AQ78" i="31" s="1"/>
  <c r="AF78" i="31"/>
  <c r="AI78" i="31" s="1"/>
  <c r="AJ78" i="31" s="1"/>
  <c r="AB78" i="31"/>
  <c r="AC78" i="31" s="1"/>
  <c r="Y78" i="31"/>
  <c r="K78" i="31"/>
  <c r="N78" i="31" s="1"/>
  <c r="O78" i="31" s="1"/>
  <c r="G78" i="31"/>
  <c r="H78" i="31" s="1"/>
  <c r="D78" i="31"/>
  <c r="FW77" i="31"/>
  <c r="EK77" i="31" s="1"/>
  <c r="EY77" i="31"/>
  <c r="EU77" i="31"/>
  <c r="EN77" i="31"/>
  <c r="EQ77" i="31" s="1"/>
  <c r="EG77" i="31"/>
  <c r="DZ77" i="31"/>
  <c r="EC77" i="31" s="1"/>
  <c r="ED77" i="31" s="1"/>
  <c r="DS77" i="31"/>
  <c r="DV77" i="31" s="1"/>
  <c r="CX77" i="31"/>
  <c r="DA77" i="31" s="1"/>
  <c r="DB77" i="31" s="1"/>
  <c r="CR77" i="31"/>
  <c r="CQ77" i="31"/>
  <c r="CJ77" i="31"/>
  <c r="CM77" i="31" s="1"/>
  <c r="BV77" i="31"/>
  <c r="BY77" i="31" s="1"/>
  <c r="BK77" i="31"/>
  <c r="BL77" i="31" s="1"/>
  <c r="BH77" i="31"/>
  <c r="BA77" i="31"/>
  <c r="BD77" i="31" s="1"/>
  <c r="BE77" i="31" s="1"/>
  <c r="AM77" i="31"/>
  <c r="AP77" i="31" s="1"/>
  <c r="AQ77" i="31" s="1"/>
  <c r="AI77" i="31"/>
  <c r="AJ77" i="31" s="1"/>
  <c r="AG77" i="31"/>
  <c r="AF77" i="31"/>
  <c r="Y77" i="31"/>
  <c r="AB77" i="31" s="1"/>
  <c r="AC77" i="31" s="1"/>
  <c r="N77" i="31"/>
  <c r="O77" i="31" s="1"/>
  <c r="K77" i="31"/>
  <c r="D77" i="31"/>
  <c r="G77" i="31" s="1"/>
  <c r="H77" i="31" s="1"/>
  <c r="FW76" i="31"/>
  <c r="EU76" i="31"/>
  <c r="EN76" i="31"/>
  <c r="EQ76" i="31" s="1"/>
  <c r="EG76" i="31"/>
  <c r="DZ76" i="31"/>
  <c r="EC76" i="31" s="1"/>
  <c r="ED76" i="31" s="1"/>
  <c r="DS76" i="31"/>
  <c r="DV76" i="31" s="1"/>
  <c r="CX76" i="31"/>
  <c r="DA76" i="31" s="1"/>
  <c r="DB76" i="31" s="1"/>
  <c r="CQ76" i="31"/>
  <c r="CT76" i="31" s="1"/>
  <c r="CU76" i="31" s="1"/>
  <c r="CJ76" i="31"/>
  <c r="CM76" i="31" s="1"/>
  <c r="CN76" i="31" s="1"/>
  <c r="BV76" i="31"/>
  <c r="BY76" i="31" s="1"/>
  <c r="BZ76" i="31" s="1"/>
  <c r="BK76" i="31"/>
  <c r="BH76" i="31"/>
  <c r="BD76" i="31"/>
  <c r="BA76" i="31"/>
  <c r="AM76" i="31"/>
  <c r="AP76" i="31" s="1"/>
  <c r="AQ76" i="31" s="1"/>
  <c r="AG76" i="31"/>
  <c r="AF76" i="31"/>
  <c r="AB76" i="31"/>
  <c r="Y76" i="31"/>
  <c r="N76" i="31"/>
  <c r="K76" i="31"/>
  <c r="H76" i="31"/>
  <c r="D76" i="31"/>
  <c r="G76" i="31" s="1"/>
  <c r="FW75" i="31"/>
  <c r="EY75" i="31"/>
  <c r="EU75" i="31"/>
  <c r="EN75" i="31"/>
  <c r="EQ75" i="31" s="1"/>
  <c r="EG75" i="31"/>
  <c r="ED75" i="31"/>
  <c r="DZ75" i="31"/>
  <c r="EC75" i="31" s="1"/>
  <c r="DV75" i="31"/>
  <c r="DW75" i="31" s="1"/>
  <c r="DS75" i="31"/>
  <c r="DA75" i="31"/>
  <c r="DB75" i="31" s="1"/>
  <c r="CX75" i="31"/>
  <c r="CQ75" i="31"/>
  <c r="CT75" i="31" s="1"/>
  <c r="CN75" i="31"/>
  <c r="CJ75" i="31"/>
  <c r="CM75" i="31" s="1"/>
  <c r="BZ75" i="31"/>
  <c r="BY75" i="31"/>
  <c r="BV75" i="31"/>
  <c r="BH75" i="31"/>
  <c r="BK75" i="31" s="1"/>
  <c r="BA75" i="31"/>
  <c r="BD75" i="31" s="1"/>
  <c r="AM75" i="31"/>
  <c r="AP75" i="31" s="1"/>
  <c r="AQ75" i="31" s="1"/>
  <c r="AG75" i="31"/>
  <c r="AF75" i="31"/>
  <c r="Y75" i="31"/>
  <c r="AB75" i="31" s="1"/>
  <c r="AC75" i="31" s="1"/>
  <c r="K75" i="31"/>
  <c r="N75" i="31" s="1"/>
  <c r="D75" i="31"/>
  <c r="G75" i="31" s="1"/>
  <c r="H75" i="31" s="1"/>
  <c r="FW74" i="31"/>
  <c r="ER74" i="31" s="1"/>
  <c r="EU74" i="31"/>
  <c r="EN74" i="31"/>
  <c r="EQ74" i="31" s="1"/>
  <c r="EG74" i="31"/>
  <c r="DZ74" i="31"/>
  <c r="EC74" i="31" s="1"/>
  <c r="DS74" i="31"/>
  <c r="DV74" i="31" s="1"/>
  <c r="DA74" i="31"/>
  <c r="CX74" i="31"/>
  <c r="CQ74" i="31"/>
  <c r="CT74" i="31" s="1"/>
  <c r="CU74" i="31" s="1"/>
  <c r="CJ74" i="31"/>
  <c r="CM74" i="31" s="1"/>
  <c r="BV74" i="31"/>
  <c r="BY74" i="31" s="1"/>
  <c r="BH74" i="31"/>
  <c r="BK74" i="31" s="1"/>
  <c r="BA74" i="31"/>
  <c r="BD74" i="31" s="1"/>
  <c r="AM74" i="31"/>
  <c r="AP74" i="31" s="1"/>
  <c r="AG74" i="31"/>
  <c r="AF74" i="31"/>
  <c r="Y74" i="31"/>
  <c r="AB74" i="31" s="1"/>
  <c r="N74" i="31"/>
  <c r="K74" i="31"/>
  <c r="D74" i="31"/>
  <c r="G74" i="31" s="1"/>
  <c r="H74" i="31" s="1"/>
  <c r="FW73" i="31"/>
  <c r="EU73" i="31"/>
  <c r="EQ73" i="31"/>
  <c r="EN73" i="31"/>
  <c r="EG73" i="31"/>
  <c r="DZ73" i="31"/>
  <c r="EC73" i="31" s="1"/>
  <c r="ED73" i="31" s="1"/>
  <c r="DW73" i="31"/>
  <c r="DS73" i="31"/>
  <c r="DV73" i="31" s="1"/>
  <c r="CX73" i="31"/>
  <c r="DA73" i="31" s="1"/>
  <c r="CQ73" i="31"/>
  <c r="CT73" i="31" s="1"/>
  <c r="CU73" i="31" s="1"/>
  <c r="CJ73" i="31"/>
  <c r="CM73" i="31" s="1"/>
  <c r="BV73" i="31"/>
  <c r="BY73" i="31" s="1"/>
  <c r="BH73" i="31"/>
  <c r="BK73" i="31" s="1"/>
  <c r="BL73" i="31" s="1"/>
  <c r="BA73" i="31"/>
  <c r="BD73" i="31" s="1"/>
  <c r="AP73" i="31"/>
  <c r="AM73" i="31"/>
  <c r="AG73" i="31"/>
  <c r="AI73" i="31" s="1"/>
  <c r="AJ73" i="31" s="1"/>
  <c r="AF73" i="31"/>
  <c r="Y73" i="31"/>
  <c r="AB73" i="31" s="1"/>
  <c r="K73" i="31"/>
  <c r="N73" i="31" s="1"/>
  <c r="D73" i="31"/>
  <c r="G73" i="31" s="1"/>
  <c r="H73" i="31" s="1"/>
  <c r="FW72" i="31"/>
  <c r="EK72" i="31" s="1"/>
  <c r="EY72" i="31"/>
  <c r="EU72" i="31"/>
  <c r="EN72" i="31"/>
  <c r="EQ72" i="31" s="1"/>
  <c r="ER72" i="31" s="1"/>
  <c r="EG72" i="31"/>
  <c r="DZ72" i="31"/>
  <c r="EC72" i="31" s="1"/>
  <c r="ED72" i="31" s="1"/>
  <c r="DS72" i="31"/>
  <c r="DV72" i="31" s="1"/>
  <c r="DW72" i="31" s="1"/>
  <c r="CX72" i="31"/>
  <c r="DA72" i="31" s="1"/>
  <c r="DB72" i="31" s="1"/>
  <c r="CQ72" i="31"/>
  <c r="CT72" i="31" s="1"/>
  <c r="CJ72" i="31"/>
  <c r="CM72" i="31" s="1"/>
  <c r="CN72" i="31" s="1"/>
  <c r="BV72" i="31"/>
  <c r="BY72" i="31" s="1"/>
  <c r="BZ72" i="31" s="1"/>
  <c r="BH72" i="31"/>
  <c r="BK72" i="31" s="1"/>
  <c r="BL72" i="31" s="1"/>
  <c r="BA72" i="31"/>
  <c r="BD72" i="31" s="1"/>
  <c r="AM72" i="31"/>
  <c r="AP72" i="31" s="1"/>
  <c r="AF72" i="31"/>
  <c r="AI72" i="31" s="1"/>
  <c r="AJ72" i="31" s="1"/>
  <c r="Y72" i="31"/>
  <c r="AB72" i="31" s="1"/>
  <c r="AC72" i="31" s="1"/>
  <c r="K72" i="31"/>
  <c r="N72" i="31" s="1"/>
  <c r="O72" i="31" s="1"/>
  <c r="D72" i="31"/>
  <c r="G72" i="31" s="1"/>
  <c r="H72" i="31" s="1"/>
  <c r="FW71" i="31"/>
  <c r="EU71" i="31"/>
  <c r="EN71" i="31"/>
  <c r="EQ71" i="31" s="1"/>
  <c r="EG71" i="31"/>
  <c r="DZ71" i="31"/>
  <c r="EC71" i="31" s="1"/>
  <c r="ED71" i="31" s="1"/>
  <c r="DS71" i="31"/>
  <c r="DV71" i="31" s="1"/>
  <c r="DW71" i="31" s="1"/>
  <c r="DB71" i="31"/>
  <c r="CX71" i="31"/>
  <c r="DA71" i="31" s="1"/>
  <c r="CQ71" i="31"/>
  <c r="CT71" i="31" s="1"/>
  <c r="CU71" i="31" s="1"/>
  <c r="CM71" i="31"/>
  <c r="CJ71" i="31"/>
  <c r="BV71" i="31"/>
  <c r="BY71" i="31" s="1"/>
  <c r="BZ71" i="31" s="1"/>
  <c r="BH71" i="31"/>
  <c r="BK71" i="31" s="1"/>
  <c r="BL71" i="31" s="1"/>
  <c r="BA71" i="31"/>
  <c r="BD71" i="31" s="1"/>
  <c r="BE71" i="31" s="1"/>
  <c r="AP71" i="31"/>
  <c r="AM71" i="31"/>
  <c r="AF71" i="31"/>
  <c r="AI71" i="31" s="1"/>
  <c r="AJ71" i="31" s="1"/>
  <c r="Y71" i="31"/>
  <c r="AB71" i="31" s="1"/>
  <c r="AC71" i="31" s="1"/>
  <c r="K71" i="31"/>
  <c r="N71" i="31" s="1"/>
  <c r="O71" i="31" s="1"/>
  <c r="G71" i="31"/>
  <c r="H71" i="31" s="1"/>
  <c r="D71" i="31"/>
  <c r="FW70" i="31"/>
  <c r="EY70" i="31" s="1"/>
  <c r="EU70" i="31"/>
  <c r="ER70" i="31"/>
  <c r="EN70" i="31"/>
  <c r="EQ70" i="31" s="1"/>
  <c r="EK70" i="31"/>
  <c r="EG70" i="31"/>
  <c r="ED70" i="31"/>
  <c r="DZ70" i="31"/>
  <c r="EC70" i="31" s="1"/>
  <c r="DS70" i="31"/>
  <c r="DV70" i="31" s="1"/>
  <c r="CX70" i="31"/>
  <c r="DA70" i="31" s="1"/>
  <c r="DB70" i="31" s="1"/>
  <c r="CQ70" i="31"/>
  <c r="CT70" i="31" s="1"/>
  <c r="CU70" i="31" s="1"/>
  <c r="CJ70" i="31"/>
  <c r="CM70" i="31" s="1"/>
  <c r="CN70" i="31" s="1"/>
  <c r="BZ70" i="31"/>
  <c r="BV70" i="31"/>
  <c r="BY70" i="31" s="1"/>
  <c r="BK70" i="31"/>
  <c r="BL70" i="31" s="1"/>
  <c r="BH70" i="31"/>
  <c r="BA70" i="31"/>
  <c r="BD70" i="31" s="1"/>
  <c r="BE70" i="31" s="1"/>
  <c r="AM70" i="31"/>
  <c r="AP70" i="31" s="1"/>
  <c r="AQ70" i="31" s="1"/>
  <c r="AG70" i="31"/>
  <c r="AF70" i="31"/>
  <c r="AC70" i="31"/>
  <c r="Y70" i="31"/>
  <c r="AB70" i="31" s="1"/>
  <c r="O70" i="31"/>
  <c r="N70" i="31"/>
  <c r="K70" i="31"/>
  <c r="D70" i="31"/>
  <c r="G70" i="31" s="1"/>
  <c r="H70" i="31" s="1"/>
  <c r="FW69" i="31"/>
  <c r="EK69" i="31" s="1"/>
  <c r="EY69" i="31"/>
  <c r="EU69" i="31"/>
  <c r="EN69" i="31"/>
  <c r="EQ69" i="31" s="1"/>
  <c r="EG69" i="31"/>
  <c r="EC69" i="31"/>
  <c r="ED69" i="31" s="1"/>
  <c r="DZ69" i="31"/>
  <c r="DS69" i="31"/>
  <c r="DV69" i="31" s="1"/>
  <c r="DW69" i="31" s="1"/>
  <c r="DB69" i="31"/>
  <c r="CX69" i="31"/>
  <c r="DA69" i="31" s="1"/>
  <c r="CQ69" i="31"/>
  <c r="CT69" i="31" s="1"/>
  <c r="CJ69" i="31"/>
  <c r="CM69" i="31" s="1"/>
  <c r="CN69" i="31" s="1"/>
  <c r="BY69" i="31"/>
  <c r="BZ69" i="31" s="1"/>
  <c r="BV69" i="31"/>
  <c r="BH69" i="31"/>
  <c r="BK69" i="31" s="1"/>
  <c r="BL69" i="31" s="1"/>
  <c r="BA69" i="31"/>
  <c r="BD69" i="31" s="1"/>
  <c r="AM69" i="31"/>
  <c r="AP69" i="31" s="1"/>
  <c r="AQ69" i="31" s="1"/>
  <c r="AG69" i="31"/>
  <c r="AF69" i="31"/>
  <c r="AB69" i="31"/>
  <c r="AC69" i="31" s="1"/>
  <c r="Y69" i="31"/>
  <c r="K69" i="31"/>
  <c r="N69" i="31" s="1"/>
  <c r="D69" i="31"/>
  <c r="G69" i="31" s="1"/>
  <c r="FW68" i="31"/>
  <c r="EY68" i="31" s="1"/>
  <c r="EU68" i="31"/>
  <c r="EN68" i="31"/>
  <c r="EQ68" i="31" s="1"/>
  <c r="ER68" i="31" s="1"/>
  <c r="EK68" i="31"/>
  <c r="EG68" i="31"/>
  <c r="ED68" i="31"/>
  <c r="EC68" i="31"/>
  <c r="DZ68" i="31"/>
  <c r="DS68" i="31"/>
  <c r="DV68" i="31" s="1"/>
  <c r="DW68" i="31" s="1"/>
  <c r="CX68" i="31"/>
  <c r="DA68" i="31" s="1"/>
  <c r="DB68" i="31" s="1"/>
  <c r="CQ68" i="31"/>
  <c r="CT68" i="31" s="1"/>
  <c r="CU68" i="31" s="1"/>
  <c r="CJ68" i="31"/>
  <c r="CM68" i="31" s="1"/>
  <c r="CN68" i="31" s="1"/>
  <c r="CC68" i="31"/>
  <c r="CF68" i="31" s="1"/>
  <c r="CG68" i="31" s="1"/>
  <c r="BV68" i="31"/>
  <c r="BY68" i="31" s="1"/>
  <c r="BZ68" i="31" s="1"/>
  <c r="BK68" i="31"/>
  <c r="BL68" i="31" s="1"/>
  <c r="BH68" i="31"/>
  <c r="BA68" i="31"/>
  <c r="BD68" i="31" s="1"/>
  <c r="BE68" i="31" s="1"/>
  <c r="AM68" i="31"/>
  <c r="AP68" i="31" s="1"/>
  <c r="AQ68" i="31" s="1"/>
  <c r="AI68" i="31"/>
  <c r="AJ68" i="31" s="1"/>
  <c r="AG68" i="31"/>
  <c r="AF68" i="31"/>
  <c r="AB68" i="31"/>
  <c r="AC68" i="31" s="1"/>
  <c r="Y68" i="31"/>
  <c r="O68" i="31"/>
  <c r="K68" i="31"/>
  <c r="N68" i="31" s="1"/>
  <c r="H68" i="31"/>
  <c r="G68" i="31"/>
  <c r="D68" i="31"/>
  <c r="FW67" i="31"/>
  <c r="EK67" i="31" s="1"/>
  <c r="EY67" i="31"/>
  <c r="EU67" i="31"/>
  <c r="EQ67" i="31"/>
  <c r="ER67" i="31" s="1"/>
  <c r="EN67" i="31"/>
  <c r="EG67" i="31"/>
  <c r="ED67" i="31"/>
  <c r="DZ67" i="31"/>
  <c r="EC67" i="31" s="1"/>
  <c r="DS67" i="31"/>
  <c r="DV67" i="31" s="1"/>
  <c r="DW67" i="31" s="1"/>
  <c r="DA67" i="31"/>
  <c r="DB67" i="31" s="1"/>
  <c r="CX67" i="31"/>
  <c r="CU67" i="31"/>
  <c r="CQ67" i="31"/>
  <c r="CT67" i="31" s="1"/>
  <c r="CM67" i="31"/>
  <c r="CN67" i="31" s="1"/>
  <c r="CJ67" i="31"/>
  <c r="CG67" i="31"/>
  <c r="CC67" i="31"/>
  <c r="CF67" i="31" s="1"/>
  <c r="BV67" i="31"/>
  <c r="BY67" i="31" s="1"/>
  <c r="BZ67" i="31" s="1"/>
  <c r="BH67" i="31"/>
  <c r="BK67" i="31" s="1"/>
  <c r="BL67" i="31" s="1"/>
  <c r="BE67" i="31"/>
  <c r="BA67" i="31"/>
  <c r="BD67" i="31" s="1"/>
  <c r="AM67" i="31"/>
  <c r="AP67" i="31" s="1"/>
  <c r="AQ67" i="31" s="1"/>
  <c r="AG67" i="31"/>
  <c r="AF67" i="31"/>
  <c r="AB67" i="31"/>
  <c r="AC67" i="31" s="1"/>
  <c r="Y67" i="31"/>
  <c r="K67" i="31"/>
  <c r="N67" i="31" s="1"/>
  <c r="O67" i="31" s="1"/>
  <c r="H67" i="31"/>
  <c r="D67" i="31"/>
  <c r="G67" i="31" s="1"/>
  <c r="FW66" i="31"/>
  <c r="EY66" i="31" s="1"/>
  <c r="EU66" i="31"/>
  <c r="EN66" i="31"/>
  <c r="EQ66" i="31" s="1"/>
  <c r="EG66" i="31"/>
  <c r="EC66" i="31"/>
  <c r="ED66" i="31" s="1"/>
  <c r="DZ66" i="31"/>
  <c r="DS66" i="31"/>
  <c r="DV66" i="31" s="1"/>
  <c r="DW66" i="31" s="1"/>
  <c r="DB66" i="31"/>
  <c r="CX66" i="31"/>
  <c r="DA66" i="31" s="1"/>
  <c r="CQ66" i="31"/>
  <c r="CT66" i="31" s="1"/>
  <c r="CN66" i="31"/>
  <c r="CJ66" i="31"/>
  <c r="CM66" i="31" s="1"/>
  <c r="CC66" i="31"/>
  <c r="CF66" i="31" s="1"/>
  <c r="BV66" i="31"/>
  <c r="BY66" i="31" s="1"/>
  <c r="BZ66" i="31" s="1"/>
  <c r="BK66" i="31"/>
  <c r="BL66" i="31" s="1"/>
  <c r="BH66" i="31"/>
  <c r="BA66" i="31"/>
  <c r="BD66" i="31" s="1"/>
  <c r="BE66" i="31" s="1"/>
  <c r="AP66" i="31"/>
  <c r="AQ66" i="31" s="1"/>
  <c r="AM66" i="31"/>
  <c r="AG66" i="31"/>
  <c r="AF66" i="31"/>
  <c r="AB66" i="31"/>
  <c r="Y66" i="31"/>
  <c r="K66" i="31"/>
  <c r="N66" i="31" s="1"/>
  <c r="O66" i="31" s="1"/>
  <c r="G66" i="31"/>
  <c r="H66" i="31" s="1"/>
  <c r="D66" i="31"/>
  <c r="FW65" i="31"/>
  <c r="EK65" i="31" s="1"/>
  <c r="EY65" i="31"/>
  <c r="EU65" i="31"/>
  <c r="EN65" i="31"/>
  <c r="EQ65" i="31" s="1"/>
  <c r="EG65" i="31"/>
  <c r="DZ65" i="31"/>
  <c r="EC65" i="31" s="1"/>
  <c r="ED65" i="31" s="1"/>
  <c r="DV65" i="31"/>
  <c r="DW65" i="31" s="1"/>
  <c r="DS65" i="31"/>
  <c r="DO65" i="31"/>
  <c r="DL65" i="31"/>
  <c r="CX65" i="31"/>
  <c r="DA65" i="31" s="1"/>
  <c r="DB65" i="31" s="1"/>
  <c r="CT65" i="31"/>
  <c r="CU65" i="31" s="1"/>
  <c r="CQ65" i="31"/>
  <c r="CJ65" i="31"/>
  <c r="CM65" i="31" s="1"/>
  <c r="CN65" i="31" s="1"/>
  <c r="CF65" i="31"/>
  <c r="CG65" i="31" s="1"/>
  <c r="CC65" i="31"/>
  <c r="BV65" i="31"/>
  <c r="BY65" i="31" s="1"/>
  <c r="BH65" i="31"/>
  <c r="BK65" i="31" s="1"/>
  <c r="BA65" i="31"/>
  <c r="BD65" i="31" s="1"/>
  <c r="BE65" i="31" s="1"/>
  <c r="AM65" i="31"/>
  <c r="AP65" i="31" s="1"/>
  <c r="AQ65" i="31" s="1"/>
  <c r="AG65" i="31"/>
  <c r="AI65" i="31" s="1"/>
  <c r="AJ65" i="31" s="1"/>
  <c r="AF65" i="31"/>
  <c r="Y65" i="31"/>
  <c r="AB65" i="31" s="1"/>
  <c r="AC65" i="31" s="1"/>
  <c r="K65" i="31"/>
  <c r="N65" i="31" s="1"/>
  <c r="O65" i="31" s="1"/>
  <c r="D65" i="31"/>
  <c r="G65" i="31" s="1"/>
  <c r="H65" i="31" s="1"/>
  <c r="FW64" i="31"/>
  <c r="EU64" i="31"/>
  <c r="EN64" i="31"/>
  <c r="EQ64" i="31" s="1"/>
  <c r="EG64" i="31"/>
  <c r="DZ64" i="31"/>
  <c r="EC64" i="31" s="1"/>
  <c r="DV64" i="31"/>
  <c r="DW64" i="31" s="1"/>
  <c r="DS64" i="31"/>
  <c r="DL64" i="31"/>
  <c r="DO64" i="31" s="1"/>
  <c r="CX64" i="31"/>
  <c r="DA64" i="31" s="1"/>
  <c r="CQ64" i="31"/>
  <c r="CT64" i="31" s="1"/>
  <c r="CU64" i="31" s="1"/>
  <c r="CM64" i="31"/>
  <c r="CJ64" i="31"/>
  <c r="CC64" i="31"/>
  <c r="CF64" i="31" s="1"/>
  <c r="BZ64" i="31"/>
  <c r="BY64" i="31"/>
  <c r="BV64" i="31"/>
  <c r="BH64" i="31"/>
  <c r="BK64" i="31" s="1"/>
  <c r="BE64" i="31"/>
  <c r="BD64" i="31"/>
  <c r="BA64" i="31"/>
  <c r="AM64" i="31"/>
  <c r="AP64" i="31" s="1"/>
  <c r="AG64" i="31"/>
  <c r="AI64" i="31" s="1"/>
  <c r="AF64" i="31"/>
  <c r="Y64" i="31"/>
  <c r="AB64" i="31" s="1"/>
  <c r="AC64" i="31" s="1"/>
  <c r="N64" i="31"/>
  <c r="K64" i="31"/>
  <c r="G64" i="31"/>
  <c r="D64" i="31"/>
  <c r="FW63" i="31"/>
  <c r="EU63" i="31"/>
  <c r="EN63" i="31"/>
  <c r="EQ63" i="31" s="1"/>
  <c r="EG63" i="31"/>
  <c r="DZ63" i="31"/>
  <c r="EC63" i="31" s="1"/>
  <c r="DS63" i="31"/>
  <c r="DV63" i="31" s="1"/>
  <c r="DL63" i="31"/>
  <c r="DO63" i="31" s="1"/>
  <c r="CX63" i="31"/>
  <c r="DA63" i="31" s="1"/>
  <c r="CQ63" i="31"/>
  <c r="CT63" i="31" s="1"/>
  <c r="CU63" i="31" s="1"/>
  <c r="CJ63" i="31"/>
  <c r="CM63" i="31" s="1"/>
  <c r="CC63" i="31"/>
  <c r="CF63" i="31" s="1"/>
  <c r="CG63" i="31" s="1"/>
  <c r="BV63" i="31"/>
  <c r="BY63" i="31" s="1"/>
  <c r="BK63" i="31"/>
  <c r="BH63" i="31"/>
  <c r="BA63" i="31"/>
  <c r="BD63" i="31" s="1"/>
  <c r="AP63" i="31"/>
  <c r="AM63" i="31"/>
  <c r="AG63" i="31"/>
  <c r="AF63" i="31"/>
  <c r="Y63" i="31"/>
  <c r="AB63" i="31" s="1"/>
  <c r="K63" i="31"/>
  <c r="N63" i="31" s="1"/>
  <c r="D63" i="31"/>
  <c r="G63" i="31" s="1"/>
  <c r="FW62" i="31"/>
  <c r="EU62" i="31"/>
  <c r="EN62" i="31"/>
  <c r="EQ62" i="31" s="1"/>
  <c r="ER62" i="31" s="1"/>
  <c r="EG62" i="31"/>
  <c r="DZ62" i="31"/>
  <c r="EC62" i="31" s="1"/>
  <c r="ED62" i="31" s="1"/>
  <c r="DV62" i="31"/>
  <c r="DW62" i="31" s="1"/>
  <c r="DS62" i="31"/>
  <c r="DL62" i="31"/>
  <c r="DO62" i="31" s="1"/>
  <c r="DP62" i="31" s="1"/>
  <c r="DA62" i="31"/>
  <c r="CX62" i="31"/>
  <c r="CQ62" i="31"/>
  <c r="CT62" i="31" s="1"/>
  <c r="CU62" i="31" s="1"/>
  <c r="CJ62" i="31"/>
  <c r="CM62" i="31" s="1"/>
  <c r="CN62" i="31" s="1"/>
  <c r="CC62" i="31"/>
  <c r="CF62" i="31" s="1"/>
  <c r="CG62" i="31" s="1"/>
  <c r="BV62" i="31"/>
  <c r="BY62" i="31" s="1"/>
  <c r="BZ62" i="31" s="1"/>
  <c r="BH62" i="31"/>
  <c r="BK62" i="31" s="1"/>
  <c r="BA62" i="31"/>
  <c r="BD62" i="31" s="1"/>
  <c r="BE62" i="31" s="1"/>
  <c r="AQ62" i="31"/>
  <c r="AP62" i="31"/>
  <c r="AM62" i="31"/>
  <c r="AG62" i="31"/>
  <c r="AF62" i="31"/>
  <c r="Y62" i="31"/>
  <c r="AB62" i="31" s="1"/>
  <c r="AC62" i="31" s="1"/>
  <c r="K62" i="31"/>
  <c r="N62" i="31" s="1"/>
  <c r="O62" i="31" s="1"/>
  <c r="D62" i="31"/>
  <c r="G62" i="31" s="1"/>
  <c r="H62" i="31" s="1"/>
  <c r="FW61" i="31"/>
  <c r="EY61" i="31" s="1"/>
  <c r="EU61" i="31"/>
  <c r="EQ61" i="31"/>
  <c r="EN61" i="31"/>
  <c r="EK61" i="31"/>
  <c r="EG61" i="31"/>
  <c r="DZ61" i="31"/>
  <c r="EC61" i="31" s="1"/>
  <c r="ED61" i="31" s="1"/>
  <c r="DV61" i="31"/>
  <c r="DW61" i="31" s="1"/>
  <c r="DS61" i="31"/>
  <c r="DL61" i="31"/>
  <c r="DO61" i="31" s="1"/>
  <c r="CX61" i="31"/>
  <c r="DA61" i="31" s="1"/>
  <c r="CQ61" i="31"/>
  <c r="CT61" i="31" s="1"/>
  <c r="CU61" i="31" s="1"/>
  <c r="CJ61" i="31"/>
  <c r="CM61" i="31" s="1"/>
  <c r="CN61" i="31" s="1"/>
  <c r="CC61" i="31"/>
  <c r="CF61" i="31" s="1"/>
  <c r="BV61" i="31"/>
  <c r="BY61" i="31" s="1"/>
  <c r="BK61" i="31"/>
  <c r="BL61" i="31" s="1"/>
  <c r="BH61" i="31"/>
  <c r="BA61" i="31"/>
  <c r="BD61" i="31" s="1"/>
  <c r="AQ61" i="31"/>
  <c r="AM61" i="31"/>
  <c r="AP61" i="31" s="1"/>
  <c r="AG61" i="31"/>
  <c r="AF61" i="31"/>
  <c r="Y61" i="31"/>
  <c r="AB61" i="31" s="1"/>
  <c r="AC61" i="31" s="1"/>
  <c r="N61" i="31"/>
  <c r="O61" i="31" s="1"/>
  <c r="K61" i="31"/>
  <c r="D61" i="31"/>
  <c r="G61" i="31" s="1"/>
  <c r="H61" i="31" s="1"/>
  <c r="FW60" i="31"/>
  <c r="EU60" i="31"/>
  <c r="EN60" i="31"/>
  <c r="EQ60" i="31" s="1"/>
  <c r="EG60" i="31"/>
  <c r="EC60" i="31"/>
  <c r="DZ60" i="31"/>
  <c r="DS60" i="31"/>
  <c r="DV60" i="31" s="1"/>
  <c r="DW60" i="31" s="1"/>
  <c r="DO60" i="31"/>
  <c r="DP60" i="31" s="1"/>
  <c r="DL60" i="31"/>
  <c r="DA60" i="31"/>
  <c r="CX60" i="31"/>
  <c r="CQ60" i="31"/>
  <c r="CT60" i="31" s="1"/>
  <c r="CJ60" i="31"/>
  <c r="CM60" i="31" s="1"/>
  <c r="CC60" i="31"/>
  <c r="CF60" i="31" s="1"/>
  <c r="BV60" i="31"/>
  <c r="BY60" i="31" s="1"/>
  <c r="BZ60" i="31" s="1"/>
  <c r="BH60" i="31"/>
  <c r="BK60" i="31" s="1"/>
  <c r="BA60" i="31"/>
  <c r="BD60" i="31" s="1"/>
  <c r="AM60" i="31"/>
  <c r="AP60" i="31" s="1"/>
  <c r="AG60" i="31"/>
  <c r="AF60" i="31"/>
  <c r="AI60" i="31" s="1"/>
  <c r="AJ60" i="31" s="1"/>
  <c r="AB60" i="31"/>
  <c r="Y60" i="31"/>
  <c r="K60" i="31"/>
  <c r="N60" i="31" s="1"/>
  <c r="O60" i="31" s="1"/>
  <c r="D60" i="31"/>
  <c r="G60" i="31" s="1"/>
  <c r="FW59" i="31"/>
  <c r="EK59" i="31" s="1"/>
  <c r="EU59" i="31"/>
  <c r="EN59" i="31"/>
  <c r="EQ59" i="31" s="1"/>
  <c r="EG59" i="31"/>
  <c r="DZ59" i="31"/>
  <c r="EC59" i="31" s="1"/>
  <c r="DS59" i="31"/>
  <c r="DV59" i="31" s="1"/>
  <c r="DL59" i="31"/>
  <c r="DO59" i="31" s="1"/>
  <c r="DA59" i="31"/>
  <c r="CX59" i="31"/>
  <c r="CQ59" i="31"/>
  <c r="CT59" i="31" s="1"/>
  <c r="CJ59" i="31"/>
  <c r="CM59" i="31" s="1"/>
  <c r="CF59" i="31"/>
  <c r="CC59" i="31"/>
  <c r="BH59" i="31"/>
  <c r="BK59" i="31" s="1"/>
  <c r="BD59" i="31"/>
  <c r="BA59" i="31"/>
  <c r="AM59" i="31"/>
  <c r="AP59" i="31" s="1"/>
  <c r="AG59" i="31"/>
  <c r="AF59" i="31"/>
  <c r="Y59" i="31"/>
  <c r="AB59" i="31" s="1"/>
  <c r="K59" i="31"/>
  <c r="N59" i="31" s="1"/>
  <c r="D59" i="31"/>
  <c r="G59" i="31" s="1"/>
  <c r="FW58" i="31"/>
  <c r="EU58" i="31"/>
  <c r="EN58" i="31"/>
  <c r="EQ58" i="31" s="1"/>
  <c r="ER58" i="31" s="1"/>
  <c r="EG58" i="31"/>
  <c r="DZ58" i="31"/>
  <c r="EC58" i="31" s="1"/>
  <c r="DL58" i="31"/>
  <c r="DO58" i="31" s="1"/>
  <c r="DP58" i="31" s="1"/>
  <c r="CX58" i="31"/>
  <c r="DA58" i="31" s="1"/>
  <c r="CQ58" i="31"/>
  <c r="CT58" i="31" s="1"/>
  <c r="CM58" i="31"/>
  <c r="CN58" i="31" s="1"/>
  <c r="CJ58" i="31"/>
  <c r="CC58" i="31"/>
  <c r="CF58" i="31" s="1"/>
  <c r="BH58" i="31"/>
  <c r="BK58" i="31" s="1"/>
  <c r="BA58" i="31"/>
  <c r="BD58" i="31" s="1"/>
  <c r="AM58" i="31"/>
  <c r="AP58" i="31" s="1"/>
  <c r="AQ58" i="31" s="1"/>
  <c r="AF58" i="31"/>
  <c r="AI58" i="31" s="1"/>
  <c r="Y58" i="31"/>
  <c r="AB58" i="31" s="1"/>
  <c r="AC58" i="31" s="1"/>
  <c r="O58" i="31"/>
  <c r="K58" i="31"/>
  <c r="N58" i="31" s="1"/>
  <c r="D58" i="31"/>
  <c r="G58" i="31" s="1"/>
  <c r="FW57" i="31"/>
  <c r="CU57" i="31" s="1"/>
  <c r="EY57" i="31"/>
  <c r="EU57" i="31"/>
  <c r="EN57" i="31"/>
  <c r="EQ57" i="31" s="1"/>
  <c r="EK57" i="31"/>
  <c r="EG57" i="31"/>
  <c r="DZ57" i="31"/>
  <c r="EC57" i="31" s="1"/>
  <c r="DL57" i="31"/>
  <c r="DO57" i="31" s="1"/>
  <c r="DP57" i="31" s="1"/>
  <c r="CX57" i="31"/>
  <c r="DA57" i="31" s="1"/>
  <c r="DB57" i="31" s="1"/>
  <c r="CQ57" i="31"/>
  <c r="CT57" i="31" s="1"/>
  <c r="CJ57" i="31"/>
  <c r="CM57" i="31" s="1"/>
  <c r="CN57" i="31" s="1"/>
  <c r="BL57" i="31"/>
  <c r="BH57" i="31"/>
  <c r="BK57" i="31" s="1"/>
  <c r="BA57" i="31"/>
  <c r="BD57" i="31" s="1"/>
  <c r="BE57" i="31" s="1"/>
  <c r="AM57" i="31"/>
  <c r="AP57" i="31" s="1"/>
  <c r="AF57" i="31"/>
  <c r="AI57" i="31" s="1"/>
  <c r="Y57" i="31"/>
  <c r="AB57" i="31" s="1"/>
  <c r="AC57" i="31" s="1"/>
  <c r="O57" i="31"/>
  <c r="K57" i="31"/>
  <c r="N57" i="31" s="1"/>
  <c r="D57" i="31"/>
  <c r="G57" i="31" s="1"/>
  <c r="H57" i="31" s="1"/>
  <c r="FW56" i="31"/>
  <c r="EY56" i="31"/>
  <c r="EU56" i="31"/>
  <c r="EN56" i="31"/>
  <c r="EQ56" i="31" s="1"/>
  <c r="ER56" i="31" s="1"/>
  <c r="EK56" i="31"/>
  <c r="EG56" i="31"/>
  <c r="DZ56" i="31"/>
  <c r="EC56" i="31" s="1"/>
  <c r="ED56" i="31" s="1"/>
  <c r="DL56" i="31"/>
  <c r="DO56" i="31" s="1"/>
  <c r="DP56" i="31" s="1"/>
  <c r="CX56" i="31"/>
  <c r="DA56" i="31" s="1"/>
  <c r="DB56" i="31" s="1"/>
  <c r="CQ56" i="31"/>
  <c r="CT56" i="31" s="1"/>
  <c r="CU56" i="31" s="1"/>
  <c r="CM56" i="31"/>
  <c r="CN56" i="31" s="1"/>
  <c r="CJ56" i="31"/>
  <c r="BH56" i="31"/>
  <c r="BK56" i="31" s="1"/>
  <c r="BL56" i="31" s="1"/>
  <c r="BA56" i="31"/>
  <c r="BD56" i="31" s="1"/>
  <c r="BE56" i="31" s="1"/>
  <c r="AM56" i="31"/>
  <c r="AP56" i="31" s="1"/>
  <c r="AQ56" i="31" s="1"/>
  <c r="AF56" i="31"/>
  <c r="AI56" i="31" s="1"/>
  <c r="AJ56" i="31" s="1"/>
  <c r="Y56" i="31"/>
  <c r="AB56" i="31" s="1"/>
  <c r="AC56" i="31" s="1"/>
  <c r="K56" i="31"/>
  <c r="N56" i="31" s="1"/>
  <c r="O56" i="31" s="1"/>
  <c r="G56" i="31"/>
  <c r="H56" i="31" s="1"/>
  <c r="D56" i="31"/>
  <c r="FW55" i="31"/>
  <c r="EU55" i="31"/>
  <c r="EN55" i="31"/>
  <c r="EQ55" i="31" s="1"/>
  <c r="EG55" i="31"/>
  <c r="DZ55" i="31"/>
  <c r="EC55" i="31" s="1"/>
  <c r="DO55" i="31"/>
  <c r="DL55" i="31"/>
  <c r="DE55" i="31"/>
  <c r="DB55" i="31"/>
  <c r="CX55" i="31"/>
  <c r="DA55" i="31" s="1"/>
  <c r="CQ55" i="31"/>
  <c r="CT55" i="31" s="1"/>
  <c r="CJ55" i="31"/>
  <c r="CM55" i="31" s="1"/>
  <c r="BH55" i="31"/>
  <c r="BK55" i="31" s="1"/>
  <c r="BD55" i="31"/>
  <c r="BA55" i="31"/>
  <c r="AP55" i="31"/>
  <c r="AQ55" i="31" s="1"/>
  <c r="AM55" i="31"/>
  <c r="AF55" i="31"/>
  <c r="AI55" i="31" s="1"/>
  <c r="AJ55" i="31" s="1"/>
  <c r="Y55" i="31"/>
  <c r="AB55" i="31" s="1"/>
  <c r="K55" i="31"/>
  <c r="N55" i="31" s="1"/>
  <c r="G55" i="31"/>
  <c r="D55" i="31"/>
  <c r="FW54" i="31"/>
  <c r="EK54" i="31" s="1"/>
  <c r="EY54" i="31"/>
  <c r="EU54" i="31"/>
  <c r="EQ54" i="31"/>
  <c r="ER54" i="31" s="1"/>
  <c r="EN54" i="31"/>
  <c r="EG54" i="31"/>
  <c r="EC54" i="31"/>
  <c r="DZ54" i="31"/>
  <c r="DL54" i="31"/>
  <c r="DO54" i="31" s="1"/>
  <c r="DP54" i="31" s="1"/>
  <c r="DE54" i="31"/>
  <c r="DA54" i="31"/>
  <c r="DB54" i="31" s="1"/>
  <c r="CX54" i="31"/>
  <c r="CT54" i="31"/>
  <c r="CU54" i="31" s="1"/>
  <c r="CQ54" i="31"/>
  <c r="CJ54" i="31"/>
  <c r="CM54" i="31" s="1"/>
  <c r="BH54" i="31"/>
  <c r="BK54" i="31" s="1"/>
  <c r="BL54" i="31" s="1"/>
  <c r="BA54" i="31"/>
  <c r="BD54" i="31" s="1"/>
  <c r="BE54" i="31" s="1"/>
  <c r="AP54" i="31"/>
  <c r="AM54" i="31"/>
  <c r="AI54" i="31"/>
  <c r="AF54" i="31"/>
  <c r="AB54" i="31"/>
  <c r="AC54" i="31" s="1"/>
  <c r="Y54" i="31"/>
  <c r="K54" i="31"/>
  <c r="N54" i="31" s="1"/>
  <c r="D54" i="31"/>
  <c r="G54" i="31" s="1"/>
  <c r="H54" i="31" s="1"/>
  <c r="FW53" i="31"/>
  <c r="EU53" i="31"/>
  <c r="EN53" i="31"/>
  <c r="EQ53" i="31" s="1"/>
  <c r="ER53" i="31" s="1"/>
  <c r="EK53" i="31"/>
  <c r="EG53" i="31"/>
  <c r="DZ53" i="31"/>
  <c r="EC53" i="31" s="1"/>
  <c r="ED53" i="31" s="1"/>
  <c r="DL53" i="31"/>
  <c r="DO53" i="31" s="1"/>
  <c r="DP53" i="31" s="1"/>
  <c r="DE53" i="31"/>
  <c r="CX53" i="31"/>
  <c r="DA53" i="31" s="1"/>
  <c r="DB53" i="31" s="1"/>
  <c r="CQ53" i="31"/>
  <c r="CT53" i="31" s="1"/>
  <c r="CM53" i="31"/>
  <c r="CN53" i="31" s="1"/>
  <c r="CJ53" i="31"/>
  <c r="BV53" i="31"/>
  <c r="BY53" i="31" s="1"/>
  <c r="BH53" i="31"/>
  <c r="BK53" i="31" s="1"/>
  <c r="BA53" i="31"/>
  <c r="BD53" i="31" s="1"/>
  <c r="AM53" i="31"/>
  <c r="AP53" i="31" s="1"/>
  <c r="AQ53" i="31" s="1"/>
  <c r="AF53" i="31"/>
  <c r="AI53" i="31" s="1"/>
  <c r="Y53" i="31"/>
  <c r="AB53" i="31" s="1"/>
  <c r="AC53" i="31" s="1"/>
  <c r="K53" i="31"/>
  <c r="N53" i="31" s="1"/>
  <c r="O53" i="31" s="1"/>
  <c r="D53" i="31"/>
  <c r="G53" i="31" s="1"/>
  <c r="FW52" i="31"/>
  <c r="EU52" i="31"/>
  <c r="EN52" i="31"/>
  <c r="EQ52" i="31" s="1"/>
  <c r="EG52" i="31"/>
  <c r="DZ52" i="31"/>
  <c r="EC52" i="31" s="1"/>
  <c r="DO52" i="31"/>
  <c r="DL52" i="31"/>
  <c r="DE52" i="31"/>
  <c r="CX52" i="31"/>
  <c r="DA52" i="31" s="1"/>
  <c r="DB52" i="31" s="1"/>
  <c r="CQ52" i="31"/>
  <c r="CT52" i="31" s="1"/>
  <c r="CJ52" i="31"/>
  <c r="CM52" i="31" s="1"/>
  <c r="BV52" i="31"/>
  <c r="BY52" i="31" s="1"/>
  <c r="BH52" i="31"/>
  <c r="BK52" i="31" s="1"/>
  <c r="BA52" i="31"/>
  <c r="BD52" i="31" s="1"/>
  <c r="BE52" i="31" s="1"/>
  <c r="AM52" i="31"/>
  <c r="AP52" i="31" s="1"/>
  <c r="AF52" i="31"/>
  <c r="AI52" i="31" s="1"/>
  <c r="Y52" i="31"/>
  <c r="AB52" i="31" s="1"/>
  <c r="K52" i="31"/>
  <c r="N52" i="31" s="1"/>
  <c r="D52" i="31"/>
  <c r="G52" i="31" s="1"/>
  <c r="FW51" i="31"/>
  <c r="DB51" i="31" s="1"/>
  <c r="EU51" i="31"/>
  <c r="EN51" i="31"/>
  <c r="EQ51" i="31" s="1"/>
  <c r="EG51" i="31"/>
  <c r="DZ51" i="31"/>
  <c r="EC51" i="31" s="1"/>
  <c r="DL51" i="31"/>
  <c r="DO51" i="31" s="1"/>
  <c r="DE51" i="31"/>
  <c r="CX51" i="31"/>
  <c r="DA51" i="31" s="1"/>
  <c r="CQ51" i="31"/>
  <c r="CT51" i="31" s="1"/>
  <c r="CN51" i="31"/>
  <c r="CM51" i="31"/>
  <c r="CJ51" i="31"/>
  <c r="BV51" i="31"/>
  <c r="BY51" i="31" s="1"/>
  <c r="BH51" i="31"/>
  <c r="BK51" i="31" s="1"/>
  <c r="BD51" i="31"/>
  <c r="BA51" i="31"/>
  <c r="AM51" i="31"/>
  <c r="AP51" i="31" s="1"/>
  <c r="AJ51" i="31"/>
  <c r="AF51" i="31"/>
  <c r="AI51" i="31" s="1"/>
  <c r="Y51" i="31"/>
  <c r="AB51" i="31" s="1"/>
  <c r="K51" i="31"/>
  <c r="N51" i="31" s="1"/>
  <c r="G51" i="31"/>
  <c r="D51" i="31"/>
  <c r="FW50" i="31"/>
  <c r="EY50" i="31"/>
  <c r="EU50" i="31"/>
  <c r="EN50" i="31"/>
  <c r="EQ50" i="31" s="1"/>
  <c r="EK50" i="31"/>
  <c r="EG50" i="31"/>
  <c r="EC50" i="31"/>
  <c r="ED50" i="31" s="1"/>
  <c r="DZ50" i="31"/>
  <c r="DS50" i="31"/>
  <c r="DV50" i="31" s="1"/>
  <c r="DW50" i="31" s="1"/>
  <c r="DO50" i="31"/>
  <c r="DP50" i="31" s="1"/>
  <c r="DL50" i="31"/>
  <c r="DI50" i="31"/>
  <c r="DE50" i="31"/>
  <c r="DA50" i="31"/>
  <c r="DB50" i="31" s="1"/>
  <c r="CX50" i="31"/>
  <c r="CQ50" i="31"/>
  <c r="CT50" i="31" s="1"/>
  <c r="CU50" i="31" s="1"/>
  <c r="CJ50" i="31"/>
  <c r="CM50" i="31" s="1"/>
  <c r="CF50" i="31"/>
  <c r="CG50" i="31" s="1"/>
  <c r="CC50" i="31"/>
  <c r="BV50" i="31"/>
  <c r="BY50" i="31" s="1"/>
  <c r="BZ50" i="31" s="1"/>
  <c r="BK50" i="31"/>
  <c r="BL50" i="31" s="1"/>
  <c r="BH50" i="31"/>
  <c r="BA50" i="31"/>
  <c r="BD50" i="31" s="1"/>
  <c r="BE50" i="31" s="1"/>
  <c r="AT50" i="31"/>
  <c r="AW50" i="31" s="1"/>
  <c r="AX50" i="31" s="1"/>
  <c r="AM50" i="31"/>
  <c r="AP50" i="31" s="1"/>
  <c r="AF50" i="31"/>
  <c r="AI50" i="31" s="1"/>
  <c r="AJ50" i="31" s="1"/>
  <c r="Y50" i="31"/>
  <c r="AB50" i="31" s="1"/>
  <c r="AC50" i="31" s="1"/>
  <c r="K50" i="31"/>
  <c r="N50" i="31" s="1"/>
  <c r="D50" i="31"/>
  <c r="G50" i="31" s="1"/>
  <c r="H50" i="31" s="1"/>
  <c r="FW49" i="31"/>
  <c r="EU49" i="31"/>
  <c r="EQ49" i="31"/>
  <c r="EN49" i="31"/>
  <c r="EK49" i="31"/>
  <c r="EG49" i="31"/>
  <c r="DZ49" i="31"/>
  <c r="EC49" i="31" s="1"/>
  <c r="DS49" i="31"/>
  <c r="DV49" i="31" s="1"/>
  <c r="DP49" i="31"/>
  <c r="DL49" i="31"/>
  <c r="DO49" i="31" s="1"/>
  <c r="DE49" i="31"/>
  <c r="CX49" i="31"/>
  <c r="DA49" i="31" s="1"/>
  <c r="CQ49" i="31"/>
  <c r="CT49" i="31" s="1"/>
  <c r="CJ49" i="31"/>
  <c r="CM49" i="31" s="1"/>
  <c r="CN49" i="31" s="1"/>
  <c r="CC49" i="31"/>
  <c r="CF49" i="31" s="1"/>
  <c r="BV49" i="31"/>
  <c r="BY49" i="31" s="1"/>
  <c r="BZ49" i="31" s="1"/>
  <c r="BK49" i="31"/>
  <c r="BH49" i="31"/>
  <c r="BD49" i="31"/>
  <c r="BE49" i="31" s="1"/>
  <c r="BA49" i="31"/>
  <c r="AT49" i="31"/>
  <c r="AW49" i="31" s="1"/>
  <c r="AM49" i="31"/>
  <c r="AP49" i="31" s="1"/>
  <c r="AF49" i="31"/>
  <c r="AI49" i="31" s="1"/>
  <c r="AJ49" i="31" s="1"/>
  <c r="Y49" i="31"/>
  <c r="AB49" i="31" s="1"/>
  <c r="K49" i="31"/>
  <c r="N49" i="31" s="1"/>
  <c r="D49" i="31"/>
  <c r="G49" i="31" s="1"/>
  <c r="H49" i="31" s="1"/>
  <c r="FW48" i="31"/>
  <c r="EU48" i="31"/>
  <c r="EN48" i="31"/>
  <c r="EQ48" i="31" s="1"/>
  <c r="EG48" i="31"/>
  <c r="EC48" i="31"/>
  <c r="DZ48" i="31"/>
  <c r="DS48" i="31"/>
  <c r="DV48" i="31" s="1"/>
  <c r="DL48" i="31"/>
  <c r="DO48" i="31" s="1"/>
  <c r="DE48" i="31"/>
  <c r="CX48" i="31"/>
  <c r="DA48" i="31" s="1"/>
  <c r="CQ48" i="31"/>
  <c r="CT48" i="31" s="1"/>
  <c r="CJ48" i="31"/>
  <c r="CM48" i="31" s="1"/>
  <c r="CC48" i="31"/>
  <c r="CF48" i="31" s="1"/>
  <c r="BV48" i="31"/>
  <c r="BY48" i="31" s="1"/>
  <c r="BK48" i="31"/>
  <c r="BH48" i="31"/>
  <c r="BA48" i="31"/>
  <c r="BD48" i="31" s="1"/>
  <c r="AT48" i="31"/>
  <c r="AW48" i="31" s="1"/>
  <c r="AM48" i="31"/>
  <c r="AP48" i="31" s="1"/>
  <c r="AD48" i="31"/>
  <c r="AF48" i="31" s="1"/>
  <c r="AI48" i="31" s="1"/>
  <c r="AB48" i="31"/>
  <c r="Y48" i="31"/>
  <c r="R48" i="31"/>
  <c r="N48" i="31"/>
  <c r="K48" i="31"/>
  <c r="D48" i="31"/>
  <c r="G48" i="31" s="1"/>
  <c r="FW47" i="31"/>
  <c r="EU47" i="31"/>
  <c r="EN47" i="31"/>
  <c r="EQ47" i="31" s="1"/>
  <c r="EG47" i="31"/>
  <c r="EC47" i="31"/>
  <c r="ED47" i="31" s="1"/>
  <c r="DZ47" i="31"/>
  <c r="DS47" i="31"/>
  <c r="DV47" i="31" s="1"/>
  <c r="DW47" i="31" s="1"/>
  <c r="DL47" i="31"/>
  <c r="DO47" i="31" s="1"/>
  <c r="DP47" i="31" s="1"/>
  <c r="DE47" i="31"/>
  <c r="DA47" i="31"/>
  <c r="CX47" i="31"/>
  <c r="CQ47" i="31"/>
  <c r="CT47" i="31" s="1"/>
  <c r="CN47" i="31"/>
  <c r="CJ47" i="31"/>
  <c r="CM47" i="31" s="1"/>
  <c r="CC47" i="31"/>
  <c r="CF47" i="31" s="1"/>
  <c r="CG47" i="31" s="1"/>
  <c r="BV47" i="31"/>
  <c r="BY47" i="31" s="1"/>
  <c r="BH47" i="31"/>
  <c r="BK47" i="31" s="1"/>
  <c r="BA47" i="31"/>
  <c r="BD47" i="31" s="1"/>
  <c r="BE47" i="31" s="1"/>
  <c r="AT47" i="31"/>
  <c r="AW47" i="31" s="1"/>
  <c r="AX47" i="31" s="1"/>
  <c r="AM47" i="31"/>
  <c r="AP47" i="31" s="1"/>
  <c r="AQ47" i="31" s="1"/>
  <c r="AJ47" i="31"/>
  <c r="AD47" i="31"/>
  <c r="AF47" i="31" s="1"/>
  <c r="AI47" i="31" s="1"/>
  <c r="AB47" i="31"/>
  <c r="Y47" i="31"/>
  <c r="R47" i="31"/>
  <c r="K47" i="31"/>
  <c r="N47" i="31" s="1"/>
  <c r="D47" i="31"/>
  <c r="G47" i="31" s="1"/>
  <c r="FW46" i="31"/>
  <c r="EU46" i="31"/>
  <c r="EN46" i="31"/>
  <c r="EQ46" i="31" s="1"/>
  <c r="EG46" i="31"/>
  <c r="DZ46" i="31"/>
  <c r="EC46" i="31" s="1"/>
  <c r="DS46" i="31"/>
  <c r="DV46" i="31" s="1"/>
  <c r="DO46" i="31"/>
  <c r="DP46" i="31" s="1"/>
  <c r="DL46" i="31"/>
  <c r="DE46" i="31"/>
  <c r="CX46" i="31"/>
  <c r="DA46" i="31" s="1"/>
  <c r="CQ46" i="31"/>
  <c r="CT46" i="31" s="1"/>
  <c r="CJ46" i="31"/>
  <c r="CM46" i="31" s="1"/>
  <c r="CC46" i="31"/>
  <c r="CF46" i="31" s="1"/>
  <c r="BZ46" i="31"/>
  <c r="BV46" i="31"/>
  <c r="BY46" i="31" s="1"/>
  <c r="BK46" i="31"/>
  <c r="BH46" i="31"/>
  <c r="BA46" i="31"/>
  <c r="BD46" i="31" s="1"/>
  <c r="AT46" i="31"/>
  <c r="AW46" i="31" s="1"/>
  <c r="AM46" i="31"/>
  <c r="AP46" i="31" s="1"/>
  <c r="AD46" i="31"/>
  <c r="AF46" i="31" s="1"/>
  <c r="AI46" i="31" s="1"/>
  <c r="Y46" i="31"/>
  <c r="AB46" i="31" s="1"/>
  <c r="R46" i="31"/>
  <c r="K46" i="31"/>
  <c r="N46" i="31" s="1"/>
  <c r="D46" i="31"/>
  <c r="G46" i="31" s="1"/>
  <c r="FW45" i="31"/>
  <c r="EU45" i="31"/>
  <c r="EQ45" i="31"/>
  <c r="EN45" i="31"/>
  <c r="EG45" i="31"/>
  <c r="DZ45" i="31"/>
  <c r="DS45" i="31"/>
  <c r="DV45" i="31" s="1"/>
  <c r="DL45" i="31"/>
  <c r="DO45" i="31" s="1"/>
  <c r="DP45" i="31" s="1"/>
  <c r="DE45" i="31"/>
  <c r="DB45" i="31"/>
  <c r="DA45" i="31"/>
  <c r="CX45" i="31"/>
  <c r="CQ45" i="31"/>
  <c r="CT45" i="31" s="1"/>
  <c r="CJ45" i="31"/>
  <c r="CC45" i="31"/>
  <c r="CF45" i="31" s="1"/>
  <c r="BV45" i="31"/>
  <c r="BY45" i="31" s="1"/>
  <c r="BH45" i="31"/>
  <c r="BK45" i="31" s="1"/>
  <c r="BL45" i="31" s="1"/>
  <c r="BA45" i="31"/>
  <c r="BD45" i="31" s="1"/>
  <c r="BE45" i="31" s="1"/>
  <c r="AT45" i="31"/>
  <c r="AW45" i="31" s="1"/>
  <c r="AM45" i="31"/>
  <c r="AP45" i="31" s="1"/>
  <c r="AG45" i="31"/>
  <c r="AI45" i="31" s="1"/>
  <c r="AJ45" i="31" s="1"/>
  <c r="AF45" i="31"/>
  <c r="Y45" i="31"/>
  <c r="AB45" i="31" s="1"/>
  <c r="R45" i="31"/>
  <c r="U45" i="31" s="1"/>
  <c r="V45" i="31" s="1"/>
  <c r="K45" i="31"/>
  <c r="N45" i="31" s="1"/>
  <c r="D45" i="31"/>
  <c r="G45" i="31" s="1"/>
  <c r="FW44" i="31"/>
  <c r="EY44" i="31"/>
  <c r="EU44" i="31"/>
  <c r="EN44" i="31"/>
  <c r="EQ44" i="31" s="1"/>
  <c r="ER44" i="31" s="1"/>
  <c r="EK44" i="31"/>
  <c r="EG44" i="31"/>
  <c r="DZ44" i="31"/>
  <c r="DS44" i="31"/>
  <c r="DV44" i="31" s="1"/>
  <c r="DW44" i="31" s="1"/>
  <c r="DL44" i="31"/>
  <c r="DO44" i="31" s="1"/>
  <c r="DP44" i="31" s="1"/>
  <c r="DI44" i="31"/>
  <c r="DE44" i="31"/>
  <c r="CX44" i="31"/>
  <c r="DA44" i="31" s="1"/>
  <c r="DB44" i="31" s="1"/>
  <c r="CQ44" i="31"/>
  <c r="CT44" i="31" s="1"/>
  <c r="CU44" i="31" s="1"/>
  <c r="CJ44" i="31"/>
  <c r="CF44" i="31"/>
  <c r="CG44" i="31" s="1"/>
  <c r="CC44" i="31"/>
  <c r="BY44" i="31"/>
  <c r="BZ44" i="31" s="1"/>
  <c r="BV44" i="31"/>
  <c r="BH44" i="31"/>
  <c r="BK44" i="31" s="1"/>
  <c r="BL44" i="31" s="1"/>
  <c r="BA44" i="31"/>
  <c r="BD44" i="31" s="1"/>
  <c r="BE44" i="31" s="1"/>
  <c r="AW44" i="31"/>
  <c r="AX44" i="31" s="1"/>
  <c r="AT44" i="31"/>
  <c r="AM44" i="31"/>
  <c r="AP44" i="31" s="1"/>
  <c r="AQ44" i="31" s="1"/>
  <c r="AI44" i="31"/>
  <c r="AJ44" i="31" s="1"/>
  <c r="AF44" i="31"/>
  <c r="Y44" i="31"/>
  <c r="AB44" i="31" s="1"/>
  <c r="AC44" i="31" s="1"/>
  <c r="R44" i="31"/>
  <c r="U44" i="31" s="1"/>
  <c r="V44" i="31" s="1"/>
  <c r="K44" i="31"/>
  <c r="N44" i="31" s="1"/>
  <c r="O44" i="31" s="1"/>
  <c r="D44" i="31"/>
  <c r="G44" i="31" s="1"/>
  <c r="H44" i="31" s="1"/>
  <c r="FW43" i="31"/>
  <c r="EU43" i="31"/>
  <c r="EN43" i="31"/>
  <c r="EQ43" i="31" s="1"/>
  <c r="EK43" i="31"/>
  <c r="EG43" i="31"/>
  <c r="DZ43" i="31"/>
  <c r="DS43" i="31"/>
  <c r="DV43" i="31" s="1"/>
  <c r="DL43" i="31"/>
  <c r="DO43" i="31" s="1"/>
  <c r="DE43" i="31"/>
  <c r="CX43" i="31"/>
  <c r="DA43" i="31" s="1"/>
  <c r="CQ43" i="31"/>
  <c r="CT43" i="31" s="1"/>
  <c r="CU43" i="31" s="1"/>
  <c r="CJ43" i="31"/>
  <c r="CC43" i="31"/>
  <c r="CF43" i="31" s="1"/>
  <c r="BV43" i="31"/>
  <c r="BY43" i="31" s="1"/>
  <c r="BH43" i="31"/>
  <c r="BK43" i="31" s="1"/>
  <c r="BD43" i="31"/>
  <c r="BE43" i="31" s="1"/>
  <c r="BA43" i="31"/>
  <c r="AT43" i="31"/>
  <c r="AW43" i="31" s="1"/>
  <c r="AX43" i="31" s="1"/>
  <c r="AM43" i="31"/>
  <c r="AP43" i="31" s="1"/>
  <c r="AF43" i="31"/>
  <c r="AI43" i="31" s="1"/>
  <c r="AJ43" i="31" s="1"/>
  <c r="Y43" i="31"/>
  <c r="AB43" i="31" s="1"/>
  <c r="AC43" i="31" s="1"/>
  <c r="U43" i="31"/>
  <c r="R43" i="31"/>
  <c r="K43" i="31"/>
  <c r="N43" i="31" s="1"/>
  <c r="H43" i="31"/>
  <c r="G43" i="31"/>
  <c r="D43" i="31"/>
  <c r="FW42" i="31"/>
  <c r="EY42" i="31"/>
  <c r="EU42" i="31"/>
  <c r="EN42" i="31"/>
  <c r="EQ42" i="31" s="1"/>
  <c r="EG42" i="31"/>
  <c r="DZ42" i="31"/>
  <c r="DV42" i="31"/>
  <c r="DS42" i="31"/>
  <c r="DL42" i="31"/>
  <c r="DO42" i="31" s="1"/>
  <c r="DP42" i="31" s="1"/>
  <c r="DE42" i="31"/>
  <c r="DA42" i="31"/>
  <c r="CX42" i="31"/>
  <c r="CT42" i="31"/>
  <c r="CU42" i="31" s="1"/>
  <c r="CQ42" i="31"/>
  <c r="CJ42" i="31"/>
  <c r="CC42" i="31"/>
  <c r="CF42" i="31" s="1"/>
  <c r="CG42" i="31" s="1"/>
  <c r="BV42" i="31"/>
  <c r="BY42" i="31" s="1"/>
  <c r="BZ42" i="31" s="1"/>
  <c r="BK42" i="31"/>
  <c r="BH42" i="31"/>
  <c r="BA42" i="31"/>
  <c r="BD42" i="31" s="1"/>
  <c r="AX42" i="31"/>
  <c r="AW42" i="31"/>
  <c r="AT42" i="31"/>
  <c r="AM42" i="31"/>
  <c r="AP42" i="31" s="1"/>
  <c r="AQ42" i="31" s="1"/>
  <c r="AI42" i="31"/>
  <c r="AJ42" i="31" s="1"/>
  <c r="AF42" i="31"/>
  <c r="Y42" i="31"/>
  <c r="AB42" i="31" s="1"/>
  <c r="R42" i="31"/>
  <c r="U42" i="31" s="1"/>
  <c r="V42" i="31" s="1"/>
  <c r="K42" i="31"/>
  <c r="N42" i="31" s="1"/>
  <c r="O42" i="31" s="1"/>
  <c r="D42" i="31"/>
  <c r="G42" i="31" s="1"/>
  <c r="FW41" i="31"/>
  <c r="EK41" i="31" s="1"/>
  <c r="EY41" i="31"/>
  <c r="EU41" i="31"/>
  <c r="EN41" i="31"/>
  <c r="EQ41" i="31" s="1"/>
  <c r="EG41" i="31"/>
  <c r="DZ41" i="31"/>
  <c r="DS41" i="31"/>
  <c r="DV41" i="31" s="1"/>
  <c r="DL41" i="31"/>
  <c r="DO41" i="31" s="1"/>
  <c r="DP41" i="31" s="1"/>
  <c r="DI41" i="31"/>
  <c r="DE41" i="31"/>
  <c r="CX41" i="31"/>
  <c r="DA41" i="31" s="1"/>
  <c r="CQ41" i="31"/>
  <c r="CT41" i="31" s="1"/>
  <c r="CU41" i="31" s="1"/>
  <c r="CJ41" i="31"/>
  <c r="CM41" i="31" s="1"/>
  <c r="CN41" i="31" s="1"/>
  <c r="CF41" i="31"/>
  <c r="CG41" i="31" s="1"/>
  <c r="CC41" i="31"/>
  <c r="BV41" i="31"/>
  <c r="BY41" i="31" s="1"/>
  <c r="BZ41" i="31" s="1"/>
  <c r="BH41" i="31"/>
  <c r="BK41" i="31" s="1"/>
  <c r="BA41" i="31"/>
  <c r="BD41" i="31" s="1"/>
  <c r="AT41" i="31"/>
  <c r="AW41" i="31" s="1"/>
  <c r="AP41" i="31"/>
  <c r="AQ41" i="31" s="1"/>
  <c r="AM41" i="31"/>
  <c r="AF41" i="31"/>
  <c r="AI41" i="31" s="1"/>
  <c r="AJ41" i="31" s="1"/>
  <c r="Y41" i="31"/>
  <c r="AB41" i="31" s="1"/>
  <c r="U41" i="31"/>
  <c r="V41" i="31" s="1"/>
  <c r="R41" i="31"/>
  <c r="N41" i="31"/>
  <c r="K41" i="31"/>
  <c r="G41" i="31"/>
  <c r="H41" i="31" s="1"/>
  <c r="D41" i="31"/>
  <c r="FW40" i="31"/>
  <c r="EU40" i="31"/>
  <c r="EQ40" i="31"/>
  <c r="EN40" i="31"/>
  <c r="EG40" i="31"/>
  <c r="EC40" i="31"/>
  <c r="DZ40" i="31"/>
  <c r="DS40" i="31"/>
  <c r="DV40" i="31" s="1"/>
  <c r="DO40" i="31"/>
  <c r="DP40" i="31" s="1"/>
  <c r="DL40" i="31"/>
  <c r="DE40" i="31"/>
  <c r="CX40" i="31"/>
  <c r="DA40" i="31" s="1"/>
  <c r="CQ40" i="31"/>
  <c r="CT40" i="31" s="1"/>
  <c r="CJ40" i="31"/>
  <c r="CM40" i="31" s="1"/>
  <c r="CF40" i="31"/>
  <c r="CC40" i="31"/>
  <c r="BV40" i="31"/>
  <c r="BY40" i="31" s="1"/>
  <c r="BH40" i="31"/>
  <c r="BK40" i="31" s="1"/>
  <c r="BA40" i="31"/>
  <c r="BD40" i="31" s="1"/>
  <c r="AT40" i="31"/>
  <c r="AW40" i="31" s="1"/>
  <c r="AM40" i="31"/>
  <c r="AP40" i="31" s="1"/>
  <c r="AF40" i="31"/>
  <c r="AI40" i="31" s="1"/>
  <c r="Y40" i="31"/>
  <c r="AB40" i="31" s="1"/>
  <c r="R40" i="31"/>
  <c r="U40" i="31" s="1"/>
  <c r="K40" i="31"/>
  <c r="N40" i="31" s="1"/>
  <c r="O40" i="31" s="1"/>
  <c r="D40" i="31"/>
  <c r="G40" i="31" s="1"/>
  <c r="H40" i="31" s="1"/>
  <c r="FW39" i="31"/>
  <c r="EU39" i="31"/>
  <c r="ER39" i="31"/>
  <c r="EN39" i="31"/>
  <c r="EQ39" i="31" s="1"/>
  <c r="EK39" i="31"/>
  <c r="EG39" i="31"/>
  <c r="EC39" i="31"/>
  <c r="ED39" i="31" s="1"/>
  <c r="DZ39" i="31"/>
  <c r="DS39" i="31"/>
  <c r="DV39" i="31" s="1"/>
  <c r="DW39" i="31" s="1"/>
  <c r="DL39" i="31"/>
  <c r="DO39" i="31" s="1"/>
  <c r="DP39" i="31" s="1"/>
  <c r="DE39" i="31"/>
  <c r="CX39" i="31"/>
  <c r="DA39" i="31" s="1"/>
  <c r="DB39" i="31" s="1"/>
  <c r="CQ39" i="31"/>
  <c r="CT39" i="31" s="1"/>
  <c r="CU39" i="31" s="1"/>
  <c r="CJ39" i="31"/>
  <c r="CM39" i="31" s="1"/>
  <c r="CN39" i="31" s="1"/>
  <c r="CC39" i="31"/>
  <c r="CF39" i="31" s="1"/>
  <c r="CG39" i="31" s="1"/>
  <c r="BV39" i="31"/>
  <c r="BY39" i="31" s="1"/>
  <c r="BZ39" i="31" s="1"/>
  <c r="BH39" i="31"/>
  <c r="BK39" i="31" s="1"/>
  <c r="BL39" i="31" s="1"/>
  <c r="BA39" i="31"/>
  <c r="BD39" i="31" s="1"/>
  <c r="BE39" i="31" s="1"/>
  <c r="AW39" i="31"/>
  <c r="AX39" i="31" s="1"/>
  <c r="AT39" i="31"/>
  <c r="AM39" i="31"/>
  <c r="AP39" i="31" s="1"/>
  <c r="AQ39" i="31" s="1"/>
  <c r="AI39" i="31"/>
  <c r="AJ39" i="31" s="1"/>
  <c r="AF39" i="31"/>
  <c r="Y39" i="31"/>
  <c r="AB39" i="31" s="1"/>
  <c r="AC39" i="31" s="1"/>
  <c r="U39" i="31"/>
  <c r="V39" i="31" s="1"/>
  <c r="R39" i="31"/>
  <c r="N39" i="31"/>
  <c r="O39" i="31" s="1"/>
  <c r="K39" i="31"/>
  <c r="D39" i="31"/>
  <c r="G39" i="31" s="1"/>
  <c r="H39" i="31" s="1"/>
  <c r="FW38" i="31"/>
  <c r="BE38" i="31" s="1"/>
  <c r="EU38" i="31"/>
  <c r="EN38" i="31"/>
  <c r="EQ38" i="31" s="1"/>
  <c r="ER38" i="31" s="1"/>
  <c r="EG38" i="31"/>
  <c r="DZ38" i="31"/>
  <c r="EC38" i="31" s="1"/>
  <c r="DS38" i="31"/>
  <c r="DV38" i="31" s="1"/>
  <c r="DL38" i="31"/>
  <c r="DO38" i="31" s="1"/>
  <c r="DE38" i="31"/>
  <c r="CX38" i="31"/>
  <c r="DA38" i="31" s="1"/>
  <c r="CQ38" i="31"/>
  <c r="CT38" i="31" s="1"/>
  <c r="CU38" i="31" s="1"/>
  <c r="CJ38" i="31"/>
  <c r="CM38" i="31" s="1"/>
  <c r="CF38" i="31"/>
  <c r="CC38" i="31"/>
  <c r="BV38" i="31"/>
  <c r="BY38" i="31" s="1"/>
  <c r="BK38" i="31"/>
  <c r="BL38" i="31" s="1"/>
  <c r="BH38" i="31"/>
  <c r="BA38" i="31"/>
  <c r="BD38" i="31" s="1"/>
  <c r="AT38" i="31"/>
  <c r="AP38" i="31"/>
  <c r="AM38" i="31"/>
  <c r="AI38" i="31"/>
  <c r="AF38" i="31"/>
  <c r="AB38" i="31"/>
  <c r="AC38" i="31" s="1"/>
  <c r="Y38" i="31"/>
  <c r="R38" i="31"/>
  <c r="U38" i="31" s="1"/>
  <c r="K38" i="31"/>
  <c r="N38" i="31" s="1"/>
  <c r="O38" i="31" s="1"/>
  <c r="G38" i="31"/>
  <c r="D38" i="31"/>
  <c r="FW37" i="31"/>
  <c r="EK37" i="31" s="1"/>
  <c r="EY37" i="31"/>
  <c r="EU37" i="31"/>
  <c r="EN37" i="31"/>
  <c r="EQ37" i="31" s="1"/>
  <c r="ER37" i="31" s="1"/>
  <c r="EG37" i="31"/>
  <c r="DZ37" i="31"/>
  <c r="EC37" i="31" s="1"/>
  <c r="DS37" i="31"/>
  <c r="DV37" i="31" s="1"/>
  <c r="DW37" i="31" s="1"/>
  <c r="DL37" i="31"/>
  <c r="DO37" i="31" s="1"/>
  <c r="DP37" i="31" s="1"/>
  <c r="DE37" i="31"/>
  <c r="CX37" i="31"/>
  <c r="DA37" i="31" s="1"/>
  <c r="CT37" i="31"/>
  <c r="CU37" i="31" s="1"/>
  <c r="CQ37" i="31"/>
  <c r="CJ37" i="31"/>
  <c r="CM37" i="31" s="1"/>
  <c r="CC37" i="31"/>
  <c r="CF37" i="31" s="1"/>
  <c r="CG37" i="31" s="1"/>
  <c r="BV37" i="31"/>
  <c r="BY37" i="31" s="1"/>
  <c r="BH37" i="31"/>
  <c r="BK37" i="31" s="1"/>
  <c r="BA37" i="31"/>
  <c r="BD37" i="31" s="1"/>
  <c r="BE37" i="31" s="1"/>
  <c r="AT37" i="31"/>
  <c r="AM37" i="31"/>
  <c r="AP37" i="31" s="1"/>
  <c r="AQ37" i="31" s="1"/>
  <c r="AF37" i="31"/>
  <c r="AI37" i="31" s="1"/>
  <c r="AJ37" i="31" s="1"/>
  <c r="Y37" i="31"/>
  <c r="AB37" i="31" s="1"/>
  <c r="R37" i="31"/>
  <c r="U37" i="31" s="1"/>
  <c r="K37" i="31"/>
  <c r="N37" i="31" s="1"/>
  <c r="O37" i="31" s="1"/>
  <c r="G37" i="31"/>
  <c r="H37" i="31" s="1"/>
  <c r="D37" i="31"/>
  <c r="FW36" i="31"/>
  <c r="EU36" i="31"/>
  <c r="EN36" i="31"/>
  <c r="EQ36" i="31" s="1"/>
  <c r="ER36" i="31" s="1"/>
  <c r="EG36" i="31"/>
  <c r="DZ36" i="31"/>
  <c r="EC36" i="31" s="1"/>
  <c r="ED36" i="31" s="1"/>
  <c r="DW36" i="31"/>
  <c r="DS36" i="31"/>
  <c r="DV36" i="31" s="1"/>
  <c r="DL36" i="31"/>
  <c r="DO36" i="31" s="1"/>
  <c r="DP36" i="31" s="1"/>
  <c r="DE36" i="31"/>
  <c r="CX36" i="31"/>
  <c r="DA36" i="31" s="1"/>
  <c r="DB36" i="31" s="1"/>
  <c r="CQ36" i="31"/>
  <c r="CT36" i="31" s="1"/>
  <c r="CU36" i="31" s="1"/>
  <c r="CJ36" i="31"/>
  <c r="CC36" i="31"/>
  <c r="CF36" i="31" s="1"/>
  <c r="CG36" i="31" s="1"/>
  <c r="BV36" i="31"/>
  <c r="BY36" i="31" s="1"/>
  <c r="BH36" i="31"/>
  <c r="BK36" i="31" s="1"/>
  <c r="BL36" i="31" s="1"/>
  <c r="BA36" i="31"/>
  <c r="BD36" i="31" s="1"/>
  <c r="BE36" i="31" s="1"/>
  <c r="AT36" i="31"/>
  <c r="AM36" i="31"/>
  <c r="AP36" i="31" s="1"/>
  <c r="AQ36" i="31" s="1"/>
  <c r="AI36" i="31"/>
  <c r="AJ36" i="31" s="1"/>
  <c r="AF36" i="31"/>
  <c r="AB36" i="31"/>
  <c r="AC36" i="31" s="1"/>
  <c r="Y36" i="31"/>
  <c r="R36" i="31"/>
  <c r="U36" i="31" s="1"/>
  <c r="V36" i="31" s="1"/>
  <c r="K36" i="31"/>
  <c r="N36" i="31" s="1"/>
  <c r="O36" i="31" s="1"/>
  <c r="G36" i="31"/>
  <c r="H36" i="31" s="1"/>
  <c r="D36" i="31"/>
  <c r="FW35" i="31"/>
  <c r="BE35" i="31" s="1"/>
  <c r="EU35" i="31"/>
  <c r="EN35" i="31"/>
  <c r="EQ35" i="31" s="1"/>
  <c r="EG35" i="31"/>
  <c r="DZ35" i="31"/>
  <c r="DS35" i="31"/>
  <c r="DV35" i="31" s="1"/>
  <c r="DL35" i="31"/>
  <c r="DO35" i="31" s="1"/>
  <c r="DE35" i="31"/>
  <c r="CX35" i="31"/>
  <c r="DA35" i="31" s="1"/>
  <c r="DB35" i="31" s="1"/>
  <c r="CQ35" i="31"/>
  <c r="CT35" i="31" s="1"/>
  <c r="CJ35" i="31"/>
  <c r="CC35" i="31"/>
  <c r="CF35" i="31" s="1"/>
  <c r="BY35" i="31"/>
  <c r="BV35" i="31"/>
  <c r="BH35" i="31"/>
  <c r="BK35" i="31" s="1"/>
  <c r="BL35" i="31" s="1"/>
  <c r="BA35" i="31"/>
  <c r="BD35" i="31" s="1"/>
  <c r="AT35" i="31"/>
  <c r="AM35" i="31"/>
  <c r="AP35" i="31" s="1"/>
  <c r="AF35" i="31"/>
  <c r="AI35" i="31" s="1"/>
  <c r="Y35" i="31"/>
  <c r="AB35" i="31" s="1"/>
  <c r="AC35" i="31" s="1"/>
  <c r="R35" i="31"/>
  <c r="U35" i="31" s="1"/>
  <c r="K35" i="31"/>
  <c r="N35" i="31" s="1"/>
  <c r="D35" i="31"/>
  <c r="G35" i="31" s="1"/>
  <c r="FW34" i="31"/>
  <c r="EY34" i="31" s="1"/>
  <c r="EU34" i="31"/>
  <c r="EN34" i="31"/>
  <c r="EQ34" i="31" s="1"/>
  <c r="EG34" i="31"/>
  <c r="DZ34" i="31"/>
  <c r="EC34" i="31" s="1"/>
  <c r="DS34" i="31"/>
  <c r="DV34" i="31" s="1"/>
  <c r="DP34" i="31"/>
  <c r="DL34" i="31"/>
  <c r="DO34" i="31" s="1"/>
  <c r="DE34" i="31"/>
  <c r="DA34" i="31"/>
  <c r="CX34" i="31"/>
  <c r="CQ34" i="31"/>
  <c r="CT34" i="31" s="1"/>
  <c r="CJ34" i="31"/>
  <c r="CM34" i="31" s="1"/>
  <c r="CC34" i="31"/>
  <c r="CF34" i="31" s="1"/>
  <c r="BV34" i="31"/>
  <c r="BY34" i="31" s="1"/>
  <c r="BH34" i="31"/>
  <c r="BK34" i="31" s="1"/>
  <c r="BL34" i="31" s="1"/>
  <c r="BA34" i="31"/>
  <c r="BD34" i="31" s="1"/>
  <c r="BE34" i="31" s="1"/>
  <c r="AT34" i="31"/>
  <c r="AM34" i="31"/>
  <c r="AP34" i="31" s="1"/>
  <c r="AF34" i="31"/>
  <c r="AI34" i="31" s="1"/>
  <c r="Y34" i="31"/>
  <c r="AB34" i="31" s="1"/>
  <c r="R34" i="31"/>
  <c r="U34" i="31" s="1"/>
  <c r="K34" i="31"/>
  <c r="N34" i="31" s="1"/>
  <c r="D34" i="31"/>
  <c r="G34" i="31" s="1"/>
  <c r="FW33" i="31"/>
  <c r="EU33" i="31"/>
  <c r="EN33" i="31"/>
  <c r="EQ33" i="31" s="1"/>
  <c r="EG33" i="31"/>
  <c r="DZ33" i="31"/>
  <c r="EC33" i="31" s="1"/>
  <c r="DS33" i="31"/>
  <c r="DV33" i="31" s="1"/>
  <c r="DL33" i="31"/>
  <c r="DO33" i="31" s="1"/>
  <c r="DE33" i="31"/>
  <c r="CX33" i="31"/>
  <c r="DA33" i="31" s="1"/>
  <c r="CQ33" i="31"/>
  <c r="CT33" i="31" s="1"/>
  <c r="CJ33" i="31"/>
  <c r="CM33" i="31" s="1"/>
  <c r="CC33" i="31"/>
  <c r="CF33" i="31" s="1"/>
  <c r="BV33" i="31"/>
  <c r="BY33" i="31" s="1"/>
  <c r="BH33" i="31"/>
  <c r="BK33" i="31" s="1"/>
  <c r="BA33" i="31"/>
  <c r="BD33" i="31" s="1"/>
  <c r="AT33" i="31"/>
  <c r="AM33" i="31"/>
  <c r="AP33" i="31" s="1"/>
  <c r="AF33" i="31"/>
  <c r="AI33" i="31" s="1"/>
  <c r="AB33" i="31"/>
  <c r="AC33" i="31" s="1"/>
  <c r="Y33" i="31"/>
  <c r="R33" i="31"/>
  <c r="U33" i="31" s="1"/>
  <c r="K33" i="31"/>
  <c r="N33" i="31" s="1"/>
  <c r="D33" i="31"/>
  <c r="G33" i="31" s="1"/>
  <c r="FW32" i="31"/>
  <c r="EU32" i="31"/>
  <c r="EN32" i="31"/>
  <c r="EQ32" i="31" s="1"/>
  <c r="EG32" i="31"/>
  <c r="DZ32" i="31"/>
  <c r="EC32" i="31" s="1"/>
  <c r="DS32" i="31"/>
  <c r="DV32" i="31" s="1"/>
  <c r="DO32" i="31"/>
  <c r="DL32" i="31"/>
  <c r="DE32" i="31"/>
  <c r="CX32" i="31"/>
  <c r="DA32" i="31" s="1"/>
  <c r="CQ32" i="31"/>
  <c r="CT32" i="31" s="1"/>
  <c r="CJ32" i="31"/>
  <c r="CM32" i="31" s="1"/>
  <c r="CC32" i="31"/>
  <c r="CF32" i="31" s="1"/>
  <c r="BV32" i="31"/>
  <c r="BY32" i="31" s="1"/>
  <c r="BH32" i="31"/>
  <c r="BK32" i="31" s="1"/>
  <c r="BA32" i="31"/>
  <c r="BD32" i="31" s="1"/>
  <c r="BE32" i="31" s="1"/>
  <c r="AT32" i="31"/>
  <c r="AM32" i="31"/>
  <c r="AP32" i="31" s="1"/>
  <c r="AF32" i="31"/>
  <c r="AI32" i="31" s="1"/>
  <c r="Y32" i="31"/>
  <c r="AB32" i="31" s="1"/>
  <c r="R32" i="31"/>
  <c r="U32" i="31" s="1"/>
  <c r="K32" i="31"/>
  <c r="N32" i="31" s="1"/>
  <c r="D32" i="31"/>
  <c r="G32" i="31" s="1"/>
  <c r="FW31" i="31"/>
  <c r="EK31" i="31" s="1"/>
  <c r="EY31" i="31"/>
  <c r="EU31" i="31"/>
  <c r="EN31" i="31"/>
  <c r="EQ31" i="31" s="1"/>
  <c r="ER31" i="31" s="1"/>
  <c r="EG31" i="31"/>
  <c r="DZ31" i="31"/>
  <c r="EC31" i="31" s="1"/>
  <c r="ED31" i="31" s="1"/>
  <c r="DS31" i="31"/>
  <c r="DV31" i="31" s="1"/>
  <c r="DW31" i="31" s="1"/>
  <c r="DL31" i="31"/>
  <c r="DO31" i="31" s="1"/>
  <c r="DP31" i="31" s="1"/>
  <c r="DI31" i="31"/>
  <c r="DE31" i="31"/>
  <c r="CX31" i="31"/>
  <c r="DA31" i="31" s="1"/>
  <c r="DB31" i="31" s="1"/>
  <c r="CT31" i="31"/>
  <c r="CU31" i="31" s="1"/>
  <c r="CQ31" i="31"/>
  <c r="CJ31" i="31"/>
  <c r="CM31" i="31" s="1"/>
  <c r="CN31" i="31" s="1"/>
  <c r="CC31" i="31"/>
  <c r="CF31" i="31" s="1"/>
  <c r="CG31" i="31" s="1"/>
  <c r="BV31" i="31"/>
  <c r="BY31" i="31" s="1"/>
  <c r="BZ31" i="31" s="1"/>
  <c r="BH31" i="31"/>
  <c r="BK31" i="31" s="1"/>
  <c r="BL31" i="31" s="1"/>
  <c r="BE31" i="31"/>
  <c r="BA31" i="31"/>
  <c r="BD31" i="31" s="1"/>
  <c r="AT31" i="31"/>
  <c r="AM31" i="31"/>
  <c r="AP31" i="31" s="1"/>
  <c r="AQ31" i="31" s="1"/>
  <c r="AI31" i="31"/>
  <c r="AJ31" i="31" s="1"/>
  <c r="AF31" i="31"/>
  <c r="Y31" i="31"/>
  <c r="AB31" i="31" s="1"/>
  <c r="AC31" i="31" s="1"/>
  <c r="U31" i="31"/>
  <c r="V31" i="31" s="1"/>
  <c r="R31" i="31"/>
  <c r="K31" i="31"/>
  <c r="N31" i="31" s="1"/>
  <c r="O31" i="31" s="1"/>
  <c r="D31" i="31"/>
  <c r="G31" i="31" s="1"/>
  <c r="H31" i="31" s="1"/>
  <c r="FW30" i="31"/>
  <c r="AQ30" i="31" s="1"/>
  <c r="EU30" i="31"/>
  <c r="EN30" i="31"/>
  <c r="EQ30" i="31" s="1"/>
  <c r="EG30" i="31"/>
  <c r="EC30" i="31"/>
  <c r="DZ30" i="31"/>
  <c r="DS30" i="31"/>
  <c r="DV30" i="31" s="1"/>
  <c r="DP30" i="31"/>
  <c r="DL30" i="31"/>
  <c r="DO30" i="31" s="1"/>
  <c r="DE30" i="31"/>
  <c r="CX30" i="31"/>
  <c r="DA30" i="31" s="1"/>
  <c r="CQ30" i="31"/>
  <c r="CT30" i="31" s="1"/>
  <c r="CU30" i="31" s="1"/>
  <c r="CJ30" i="31"/>
  <c r="CM30" i="31" s="1"/>
  <c r="CC30" i="31"/>
  <c r="CF30" i="31" s="1"/>
  <c r="BY30" i="31"/>
  <c r="BZ30" i="31" s="1"/>
  <c r="BV30" i="31"/>
  <c r="BH30" i="31"/>
  <c r="BK30" i="31" s="1"/>
  <c r="BD30" i="31"/>
  <c r="BA30" i="31"/>
  <c r="AT30" i="31"/>
  <c r="AM30" i="31"/>
  <c r="AP30" i="31" s="1"/>
  <c r="AI30" i="31"/>
  <c r="AF30" i="31"/>
  <c r="Y30" i="31"/>
  <c r="AB30" i="31" s="1"/>
  <c r="R30" i="31"/>
  <c r="U30" i="31" s="1"/>
  <c r="K30" i="31"/>
  <c r="N30" i="31" s="1"/>
  <c r="D30" i="31"/>
  <c r="G30" i="31" s="1"/>
  <c r="H30" i="31" s="1"/>
  <c r="FW29" i="31"/>
  <c r="EY29" i="31"/>
  <c r="EU29" i="31"/>
  <c r="EQ29" i="31"/>
  <c r="ER29" i="31" s="1"/>
  <c r="EN29" i="31"/>
  <c r="EK29" i="31"/>
  <c r="EG29" i="31"/>
  <c r="EC29" i="31"/>
  <c r="ED29" i="31" s="1"/>
  <c r="DZ29" i="31"/>
  <c r="DV29" i="31"/>
  <c r="DW29" i="31" s="1"/>
  <c r="DS29" i="31"/>
  <c r="DL29" i="31"/>
  <c r="DO29" i="31" s="1"/>
  <c r="DP29" i="31" s="1"/>
  <c r="DE29" i="31"/>
  <c r="CX29" i="31"/>
  <c r="DA29" i="31" s="1"/>
  <c r="DB29" i="31" s="1"/>
  <c r="CT29" i="31"/>
  <c r="CU29" i="31" s="1"/>
  <c r="CQ29" i="31"/>
  <c r="CJ29" i="31"/>
  <c r="CM29" i="31" s="1"/>
  <c r="CN29" i="31" s="1"/>
  <c r="CC29" i="31"/>
  <c r="CF29" i="31" s="1"/>
  <c r="CG29" i="31" s="1"/>
  <c r="BV29" i="31"/>
  <c r="BY29" i="31" s="1"/>
  <c r="BZ29" i="31" s="1"/>
  <c r="BH29" i="31"/>
  <c r="BK29" i="31" s="1"/>
  <c r="BL29" i="31" s="1"/>
  <c r="BA29" i="31"/>
  <c r="BD29" i="31" s="1"/>
  <c r="BE29" i="31" s="1"/>
  <c r="AT29" i="31"/>
  <c r="AM29" i="31"/>
  <c r="AP29" i="31" s="1"/>
  <c r="AQ29" i="31" s="1"/>
  <c r="AF29" i="31"/>
  <c r="AI29" i="31" s="1"/>
  <c r="AJ29" i="31" s="1"/>
  <c r="AC29" i="31"/>
  <c r="Y29" i="31"/>
  <c r="AB29" i="31" s="1"/>
  <c r="R29" i="31"/>
  <c r="U29" i="31" s="1"/>
  <c r="V29" i="31" s="1"/>
  <c r="O29" i="31"/>
  <c r="K29" i="31"/>
  <c r="N29" i="31" s="1"/>
  <c r="D29" i="31"/>
  <c r="G29" i="31" s="1"/>
  <c r="H29" i="31" s="1"/>
  <c r="FW28" i="31"/>
  <c r="EU28" i="31"/>
  <c r="EN28" i="31"/>
  <c r="EQ28" i="31" s="1"/>
  <c r="EG28" i="31"/>
  <c r="ED28" i="31"/>
  <c r="DZ28" i="31"/>
  <c r="EC28" i="31" s="1"/>
  <c r="DS28" i="31"/>
  <c r="DV28" i="31" s="1"/>
  <c r="DW28" i="31" s="1"/>
  <c r="DO28" i="31"/>
  <c r="DL28" i="31"/>
  <c r="DE28" i="31"/>
  <c r="CX28" i="31"/>
  <c r="DA28" i="31" s="1"/>
  <c r="DB28" i="31" s="1"/>
  <c r="CQ28" i="31"/>
  <c r="CT28" i="31" s="1"/>
  <c r="CU28" i="31" s="1"/>
  <c r="CJ28" i="31"/>
  <c r="CM28" i="31" s="1"/>
  <c r="CC28" i="31"/>
  <c r="CF28" i="31" s="1"/>
  <c r="BY28" i="31"/>
  <c r="BV28" i="31"/>
  <c r="BH28" i="31"/>
  <c r="BK28" i="31" s="1"/>
  <c r="BL28" i="31" s="1"/>
  <c r="BA28" i="31"/>
  <c r="BD28" i="31" s="1"/>
  <c r="AT28" i="31"/>
  <c r="AM28" i="31"/>
  <c r="AP28" i="31" s="1"/>
  <c r="AQ28" i="31" s="1"/>
  <c r="AF28" i="31"/>
  <c r="AI28" i="31" s="1"/>
  <c r="AB28" i="31"/>
  <c r="Y28" i="31"/>
  <c r="U28" i="31"/>
  <c r="R28" i="31"/>
  <c r="K28" i="31"/>
  <c r="N28" i="31" s="1"/>
  <c r="G28" i="31"/>
  <c r="H28" i="31" s="1"/>
  <c r="D28" i="31"/>
  <c r="FW27" i="31"/>
  <c r="EY27" i="31" s="1"/>
  <c r="EU27" i="31"/>
  <c r="EN27" i="31"/>
  <c r="EQ27" i="31" s="1"/>
  <c r="ER27" i="31" s="1"/>
  <c r="EG27" i="31"/>
  <c r="DZ27" i="31"/>
  <c r="EC27" i="31" s="1"/>
  <c r="DS27" i="31"/>
  <c r="DV27" i="31" s="1"/>
  <c r="DW27" i="31" s="1"/>
  <c r="DL27" i="31"/>
  <c r="DE27" i="31"/>
  <c r="CX27" i="31"/>
  <c r="DA27" i="31" s="1"/>
  <c r="DB27" i="31" s="1"/>
  <c r="CQ27" i="31"/>
  <c r="CT27" i="31" s="1"/>
  <c r="CU27" i="31" s="1"/>
  <c r="CJ27" i="31"/>
  <c r="CM27" i="31" s="1"/>
  <c r="CN27" i="31" s="1"/>
  <c r="CC27" i="31"/>
  <c r="CF27" i="31" s="1"/>
  <c r="CG27" i="31" s="1"/>
  <c r="BY27" i="31"/>
  <c r="BZ27" i="31" s="1"/>
  <c r="BV27" i="31"/>
  <c r="BH27" i="31"/>
  <c r="BK27" i="31" s="1"/>
  <c r="BL27" i="31" s="1"/>
  <c r="BD27" i="31"/>
  <c r="BE27" i="31" s="1"/>
  <c r="BA27" i="31"/>
  <c r="AT27" i="31"/>
  <c r="AQ27" i="31"/>
  <c r="AM27" i="31"/>
  <c r="AP27" i="31" s="1"/>
  <c r="AF27" i="31"/>
  <c r="AI27" i="31" s="1"/>
  <c r="Y27" i="31"/>
  <c r="AB27" i="31" s="1"/>
  <c r="R27" i="31"/>
  <c r="U27" i="31" s="1"/>
  <c r="V27" i="31" s="1"/>
  <c r="K27" i="31"/>
  <c r="N27" i="31" s="1"/>
  <c r="O27" i="31" s="1"/>
  <c r="D27" i="31"/>
  <c r="G27" i="31" s="1"/>
  <c r="H27" i="31" s="1"/>
  <c r="FW26" i="31"/>
  <c r="EY26" i="31"/>
  <c r="EU26" i="31"/>
  <c r="EN26" i="31"/>
  <c r="EQ26" i="31" s="1"/>
  <c r="ER26" i="31" s="1"/>
  <c r="EK26" i="31"/>
  <c r="EG26" i="31"/>
  <c r="DZ26" i="31"/>
  <c r="EC26" i="31" s="1"/>
  <c r="ED26" i="31" s="1"/>
  <c r="DV26" i="31"/>
  <c r="DW26" i="31" s="1"/>
  <c r="DS26" i="31"/>
  <c r="DL26" i="31"/>
  <c r="DI26" i="31"/>
  <c r="DE26" i="31"/>
  <c r="CX26" i="31"/>
  <c r="DA26" i="31" s="1"/>
  <c r="DB26" i="31" s="1"/>
  <c r="CT26" i="31"/>
  <c r="CU26" i="31" s="1"/>
  <c r="CQ26" i="31"/>
  <c r="CJ26" i="31"/>
  <c r="CM26" i="31" s="1"/>
  <c r="CN26" i="31" s="1"/>
  <c r="CC26" i="31"/>
  <c r="CF26" i="31" s="1"/>
  <c r="CG26" i="31" s="1"/>
  <c r="BV26" i="31"/>
  <c r="BY26" i="31" s="1"/>
  <c r="BH26" i="31"/>
  <c r="BK26" i="31" s="1"/>
  <c r="BA26" i="31"/>
  <c r="BD26" i="31" s="1"/>
  <c r="BE26" i="31" s="1"/>
  <c r="AT26" i="31"/>
  <c r="AM26" i="31"/>
  <c r="AP26" i="31" s="1"/>
  <c r="AQ26" i="31" s="1"/>
  <c r="AJ26" i="31"/>
  <c r="AF26" i="31"/>
  <c r="AI26" i="31" s="1"/>
  <c r="Y26" i="31"/>
  <c r="AB26" i="31" s="1"/>
  <c r="R26" i="31"/>
  <c r="U26" i="31" s="1"/>
  <c r="V26" i="31" s="1"/>
  <c r="N26" i="31"/>
  <c r="O26" i="31" s="1"/>
  <c r="K26" i="31"/>
  <c r="D26" i="31"/>
  <c r="G26" i="31" s="1"/>
  <c r="H26" i="31" s="1"/>
  <c r="FW25" i="31"/>
  <c r="EU25" i="31"/>
  <c r="EN25" i="31"/>
  <c r="EQ25" i="31" s="1"/>
  <c r="EG25" i="31"/>
  <c r="DZ25" i="31"/>
  <c r="EC25" i="31" s="1"/>
  <c r="DS25" i="31"/>
  <c r="DV25" i="31" s="1"/>
  <c r="DL25" i="31"/>
  <c r="DI25" i="31"/>
  <c r="DE25" i="31"/>
  <c r="CX25" i="31"/>
  <c r="DA25" i="31" s="1"/>
  <c r="CQ25" i="31"/>
  <c r="CT25" i="31" s="1"/>
  <c r="CJ25" i="31"/>
  <c r="CM25" i="31" s="1"/>
  <c r="CN25" i="31" s="1"/>
  <c r="CC25" i="31"/>
  <c r="CF25" i="31" s="1"/>
  <c r="CG25" i="31" s="1"/>
  <c r="BV25" i="31"/>
  <c r="BY25" i="31" s="1"/>
  <c r="BH25" i="31"/>
  <c r="BK25" i="31" s="1"/>
  <c r="BA25" i="31"/>
  <c r="BD25" i="31" s="1"/>
  <c r="AT25" i="31"/>
  <c r="AM25" i="31"/>
  <c r="AP25" i="31" s="1"/>
  <c r="AF25" i="31"/>
  <c r="AI25" i="31" s="1"/>
  <c r="Y25" i="31"/>
  <c r="AB25" i="31" s="1"/>
  <c r="R25" i="31"/>
  <c r="U25" i="31" s="1"/>
  <c r="K25" i="31"/>
  <c r="N25" i="31" s="1"/>
  <c r="D25" i="31"/>
  <c r="G25" i="31" s="1"/>
  <c r="FW24" i="31"/>
  <c r="EK24" i="31" s="1"/>
  <c r="EU24" i="31"/>
  <c r="EN24" i="31"/>
  <c r="EQ24" i="31" s="1"/>
  <c r="EG24" i="31"/>
  <c r="EC24" i="31"/>
  <c r="DZ24" i="31"/>
  <c r="DS24" i="31"/>
  <c r="DV24" i="31" s="1"/>
  <c r="DL24" i="31"/>
  <c r="DE24" i="31"/>
  <c r="CX24" i="31"/>
  <c r="DA24" i="31" s="1"/>
  <c r="CQ24" i="31"/>
  <c r="CT24" i="31" s="1"/>
  <c r="CU24" i="31" s="1"/>
  <c r="CM24" i="31"/>
  <c r="CJ24" i="31"/>
  <c r="CC24" i="31"/>
  <c r="CF24" i="31" s="1"/>
  <c r="BY24" i="31"/>
  <c r="BV24" i="31"/>
  <c r="BH24" i="31"/>
  <c r="BK24" i="31" s="1"/>
  <c r="BL24" i="31" s="1"/>
  <c r="BA24" i="31"/>
  <c r="BD24" i="31" s="1"/>
  <c r="AT24" i="31"/>
  <c r="AM24" i="31"/>
  <c r="AP24" i="31" s="1"/>
  <c r="AI24" i="31"/>
  <c r="AF24" i="31"/>
  <c r="Y24" i="31"/>
  <c r="AB24" i="31" s="1"/>
  <c r="U24" i="31"/>
  <c r="R24" i="31"/>
  <c r="K24" i="31"/>
  <c r="N24" i="31" s="1"/>
  <c r="D24" i="31"/>
  <c r="G24" i="31" s="1"/>
  <c r="FW23" i="31"/>
  <c r="EU23" i="31"/>
  <c r="EN23" i="31"/>
  <c r="EQ23" i="31" s="1"/>
  <c r="ER23" i="31" s="1"/>
  <c r="EG23" i="31"/>
  <c r="DZ23" i="31"/>
  <c r="EC23" i="31" s="1"/>
  <c r="ED23" i="31" s="1"/>
  <c r="DS23" i="31"/>
  <c r="DV23" i="31" s="1"/>
  <c r="DW23" i="31" s="1"/>
  <c r="DL23" i="31"/>
  <c r="DE23" i="31"/>
  <c r="CX23" i="31"/>
  <c r="DA23" i="31" s="1"/>
  <c r="CQ23" i="31"/>
  <c r="CT23" i="31" s="1"/>
  <c r="CU23" i="31" s="1"/>
  <c r="CJ23" i="31"/>
  <c r="CM23" i="31" s="1"/>
  <c r="CN23" i="31" s="1"/>
  <c r="CC23" i="31"/>
  <c r="CF23" i="31" s="1"/>
  <c r="CG23" i="31" s="1"/>
  <c r="BV23" i="31"/>
  <c r="BY23" i="31" s="1"/>
  <c r="BZ23" i="31" s="1"/>
  <c r="BH23" i="31"/>
  <c r="BK23" i="31" s="1"/>
  <c r="BL23" i="31" s="1"/>
  <c r="BE23" i="31"/>
  <c r="BD23" i="31"/>
  <c r="BA23" i="31"/>
  <c r="AT23" i="31"/>
  <c r="AM23" i="31"/>
  <c r="AP23" i="31" s="1"/>
  <c r="AQ23" i="31" s="1"/>
  <c r="AF23" i="31"/>
  <c r="AI23" i="31" s="1"/>
  <c r="AJ23" i="31" s="1"/>
  <c r="AB23" i="31"/>
  <c r="AC23" i="31" s="1"/>
  <c r="Y23" i="31"/>
  <c r="R23" i="31"/>
  <c r="U23" i="31" s="1"/>
  <c r="V23" i="31" s="1"/>
  <c r="N23" i="31"/>
  <c r="K23" i="31"/>
  <c r="G23" i="31"/>
  <c r="H23" i="31" s="1"/>
  <c r="D23" i="31"/>
  <c r="FW22" i="31"/>
  <c r="EY22" i="31"/>
  <c r="EU22" i="31"/>
  <c r="EN22" i="31"/>
  <c r="EQ22" i="31" s="1"/>
  <c r="ER22" i="31" s="1"/>
  <c r="EK22" i="31"/>
  <c r="EG22" i="31"/>
  <c r="EC22" i="31"/>
  <c r="ED22" i="31" s="1"/>
  <c r="DZ22" i="31"/>
  <c r="DS22" i="31"/>
  <c r="DV22" i="31" s="1"/>
  <c r="DW22" i="31" s="1"/>
  <c r="DL22" i="31"/>
  <c r="DI22" i="31"/>
  <c r="DE22" i="31"/>
  <c r="CX22" i="31"/>
  <c r="DA22" i="31" s="1"/>
  <c r="DB22" i="31" s="1"/>
  <c r="CQ22" i="31"/>
  <c r="CT22" i="31" s="1"/>
  <c r="CU22" i="31" s="1"/>
  <c r="CJ22" i="31"/>
  <c r="CM22" i="31" s="1"/>
  <c r="CN22" i="31" s="1"/>
  <c r="CC22" i="31"/>
  <c r="CF22" i="31" s="1"/>
  <c r="CG22" i="31" s="1"/>
  <c r="BV22" i="31"/>
  <c r="BY22" i="31" s="1"/>
  <c r="BZ22" i="31" s="1"/>
  <c r="BK22" i="31"/>
  <c r="BL22" i="31" s="1"/>
  <c r="BH22" i="31"/>
  <c r="BA22" i="31"/>
  <c r="BD22" i="31" s="1"/>
  <c r="BE22" i="31" s="1"/>
  <c r="AT22" i="31"/>
  <c r="AM22" i="31"/>
  <c r="AP22" i="31" s="1"/>
  <c r="AQ22" i="31" s="1"/>
  <c r="AF22" i="31"/>
  <c r="AI22" i="31" s="1"/>
  <c r="AJ22" i="31" s="1"/>
  <c r="AC22" i="31"/>
  <c r="Y22" i="31"/>
  <c r="AB22" i="31" s="1"/>
  <c r="R22" i="31"/>
  <c r="U22" i="31" s="1"/>
  <c r="V22" i="31" s="1"/>
  <c r="N22" i="31"/>
  <c r="O22" i="31" s="1"/>
  <c r="K22" i="31"/>
  <c r="D22" i="31"/>
  <c r="G22" i="31" s="1"/>
  <c r="H22" i="31" s="1"/>
  <c r="FW21" i="31"/>
  <c r="EK21" i="31" s="1"/>
  <c r="EU21" i="31"/>
  <c r="EN21" i="31"/>
  <c r="EQ21" i="31" s="1"/>
  <c r="ER21" i="31" s="1"/>
  <c r="EG21" i="31"/>
  <c r="DZ21" i="31"/>
  <c r="EC21" i="31" s="1"/>
  <c r="ED21" i="31" s="1"/>
  <c r="DS21" i="31"/>
  <c r="DV21" i="31" s="1"/>
  <c r="DL21" i="31"/>
  <c r="DE21" i="31"/>
  <c r="DA21" i="31"/>
  <c r="DB21" i="31" s="1"/>
  <c r="CX21" i="31"/>
  <c r="CQ21" i="31"/>
  <c r="CT21" i="31" s="1"/>
  <c r="CU21" i="31" s="1"/>
  <c r="CJ21" i="31"/>
  <c r="CM21" i="31" s="1"/>
  <c r="CC21" i="31"/>
  <c r="CF21" i="31" s="1"/>
  <c r="CG21" i="31" s="1"/>
  <c r="BV21" i="31"/>
  <c r="BY21" i="31" s="1"/>
  <c r="BH21" i="31"/>
  <c r="BK21" i="31" s="1"/>
  <c r="BL21" i="31" s="1"/>
  <c r="BA21" i="31"/>
  <c r="BD21" i="31" s="1"/>
  <c r="BE21" i="31" s="1"/>
  <c r="AT21" i="31"/>
  <c r="AP21" i="31"/>
  <c r="AQ21" i="31" s="1"/>
  <c r="AM21" i="31"/>
  <c r="AF21" i="31"/>
  <c r="AI21" i="31" s="1"/>
  <c r="AJ21" i="31" s="1"/>
  <c r="AB21" i="31"/>
  <c r="AC21" i="31" s="1"/>
  <c r="Y21" i="31"/>
  <c r="R21" i="31"/>
  <c r="U21" i="31" s="1"/>
  <c r="V21" i="31" s="1"/>
  <c r="N21" i="31"/>
  <c r="O21" i="31" s="1"/>
  <c r="K21" i="31"/>
  <c r="D21" i="31"/>
  <c r="G21" i="31" s="1"/>
  <c r="H21" i="31" s="1"/>
  <c r="FW20" i="31"/>
  <c r="EU20" i="31"/>
  <c r="EN20" i="31"/>
  <c r="EQ20" i="31" s="1"/>
  <c r="EG20" i="31"/>
  <c r="DZ20" i="31"/>
  <c r="DV20" i="31"/>
  <c r="DS20" i="31"/>
  <c r="DL20" i="31"/>
  <c r="DE20" i="31"/>
  <c r="DA20" i="31"/>
  <c r="CX20" i="31"/>
  <c r="CQ20" i="31"/>
  <c r="CT20" i="31" s="1"/>
  <c r="CU20" i="31" s="1"/>
  <c r="CJ20" i="31"/>
  <c r="CM20" i="31" s="1"/>
  <c r="CC20" i="31"/>
  <c r="CF20" i="31" s="1"/>
  <c r="BV20" i="31"/>
  <c r="BY20" i="31" s="1"/>
  <c r="BZ20" i="31" s="1"/>
  <c r="BH20" i="31"/>
  <c r="BK20" i="31" s="1"/>
  <c r="BL20" i="31" s="1"/>
  <c r="BA20" i="31"/>
  <c r="BD20" i="31" s="1"/>
  <c r="AT20" i="31"/>
  <c r="AM20" i="31"/>
  <c r="AP20" i="31" s="1"/>
  <c r="AI20" i="31"/>
  <c r="AF20" i="31"/>
  <c r="Y20" i="31"/>
  <c r="AB20" i="31" s="1"/>
  <c r="R20" i="31"/>
  <c r="U20" i="31" s="1"/>
  <c r="V20" i="31" s="1"/>
  <c r="N20" i="31"/>
  <c r="O20" i="31" s="1"/>
  <c r="K20" i="31"/>
  <c r="D20" i="31"/>
  <c r="G20" i="31" s="1"/>
  <c r="FW19" i="31"/>
  <c r="EK19" i="31" s="1"/>
  <c r="EU19" i="31"/>
  <c r="EN19" i="31"/>
  <c r="EQ19" i="31" s="1"/>
  <c r="ER19" i="31" s="1"/>
  <c r="EG19" i="31"/>
  <c r="DZ19" i="31"/>
  <c r="DS19" i="31"/>
  <c r="DV19" i="31" s="1"/>
  <c r="DW19" i="31" s="1"/>
  <c r="DL19" i="31"/>
  <c r="DE19" i="31"/>
  <c r="DA19" i="31"/>
  <c r="DB19" i="31" s="1"/>
  <c r="CX19" i="31"/>
  <c r="CQ19" i="31"/>
  <c r="CT19" i="31" s="1"/>
  <c r="CU19" i="31" s="1"/>
  <c r="CJ19" i="31"/>
  <c r="CM19" i="31" s="1"/>
  <c r="CN19" i="31" s="1"/>
  <c r="CC19" i="31"/>
  <c r="CF19" i="31" s="1"/>
  <c r="CG19" i="31" s="1"/>
  <c r="BY19" i="31"/>
  <c r="BZ19" i="31" s="1"/>
  <c r="BV19" i="31"/>
  <c r="BH19" i="31"/>
  <c r="BK19" i="31" s="1"/>
  <c r="BL19" i="31" s="1"/>
  <c r="BA19" i="31"/>
  <c r="BD19" i="31" s="1"/>
  <c r="BE19" i="31" s="1"/>
  <c r="AT19" i="31"/>
  <c r="AP19" i="31"/>
  <c r="AQ19" i="31" s="1"/>
  <c r="AM19" i="31"/>
  <c r="AF19" i="31"/>
  <c r="AI19" i="31" s="1"/>
  <c r="AB19" i="31"/>
  <c r="AC19" i="31" s="1"/>
  <c r="Y19" i="31"/>
  <c r="R19" i="31"/>
  <c r="U19" i="31" s="1"/>
  <c r="V19" i="31" s="1"/>
  <c r="K19" i="31"/>
  <c r="N19" i="31" s="1"/>
  <c r="O19" i="31" s="1"/>
  <c r="D19" i="31"/>
  <c r="G19" i="31" s="1"/>
  <c r="H19" i="31" s="1"/>
  <c r="FW18" i="31"/>
  <c r="EY18" i="31"/>
  <c r="EU18" i="31"/>
  <c r="EN18" i="31"/>
  <c r="EQ18" i="31" s="1"/>
  <c r="EG18" i="31"/>
  <c r="DZ18" i="31"/>
  <c r="DS18" i="31"/>
  <c r="DV18" i="31" s="1"/>
  <c r="DL18" i="31"/>
  <c r="DE18" i="31"/>
  <c r="CX18" i="31"/>
  <c r="DA18" i="31" s="1"/>
  <c r="CT18" i="31"/>
  <c r="CU18" i="31" s="1"/>
  <c r="CQ18" i="31"/>
  <c r="CJ18" i="31"/>
  <c r="CM18" i="31" s="1"/>
  <c r="CC18" i="31"/>
  <c r="CF18" i="31" s="1"/>
  <c r="BV18" i="31"/>
  <c r="BY18" i="31" s="1"/>
  <c r="BZ18" i="31" s="1"/>
  <c r="BH18" i="31"/>
  <c r="BK18" i="31" s="1"/>
  <c r="BA18" i="31"/>
  <c r="BD18" i="31" s="1"/>
  <c r="BE18" i="31" s="1"/>
  <c r="AT18" i="31"/>
  <c r="AM18" i="31"/>
  <c r="AP18" i="31" s="1"/>
  <c r="AF18" i="31"/>
  <c r="AI18" i="31" s="1"/>
  <c r="Y18" i="31"/>
  <c r="AB18" i="31" s="1"/>
  <c r="AC18" i="31" s="1"/>
  <c r="R18" i="31"/>
  <c r="U18" i="31" s="1"/>
  <c r="K18" i="31"/>
  <c r="N18" i="31" s="1"/>
  <c r="G18" i="31"/>
  <c r="D18" i="31"/>
  <c r="FW17" i="31"/>
  <c r="EY17" i="31"/>
  <c r="EU17" i="31"/>
  <c r="EN17" i="31"/>
  <c r="EQ17" i="31" s="1"/>
  <c r="ER17" i="31" s="1"/>
  <c r="EK17" i="31"/>
  <c r="EG17" i="31"/>
  <c r="DZ17" i="31"/>
  <c r="DS17" i="31"/>
  <c r="DV17" i="31" s="1"/>
  <c r="DL17" i="31"/>
  <c r="DE17" i="31"/>
  <c r="DA17" i="31"/>
  <c r="DB17" i="31" s="1"/>
  <c r="CX17" i="31"/>
  <c r="CQ17" i="31"/>
  <c r="CT17" i="31" s="1"/>
  <c r="CU17" i="31" s="1"/>
  <c r="CN17" i="31"/>
  <c r="CJ17" i="31"/>
  <c r="CM17" i="31" s="1"/>
  <c r="CC17" i="31"/>
  <c r="CF17" i="31" s="1"/>
  <c r="CG17" i="31" s="1"/>
  <c r="BV17" i="31"/>
  <c r="BY17" i="31" s="1"/>
  <c r="BZ17" i="31" s="1"/>
  <c r="BL17" i="31"/>
  <c r="BH17" i="31"/>
  <c r="BK17" i="31" s="1"/>
  <c r="BA17" i="31"/>
  <c r="BD17" i="31" s="1"/>
  <c r="AT17" i="31"/>
  <c r="AM17" i="31"/>
  <c r="AP17" i="31" s="1"/>
  <c r="AQ17" i="31" s="1"/>
  <c r="AF17" i="31"/>
  <c r="AI17" i="31" s="1"/>
  <c r="AJ17" i="31" s="1"/>
  <c r="Y17" i="31"/>
  <c r="AB17" i="31" s="1"/>
  <c r="AC17" i="31" s="1"/>
  <c r="R17" i="31"/>
  <c r="U17" i="31" s="1"/>
  <c r="K17" i="31"/>
  <c r="N17" i="31" s="1"/>
  <c r="O17" i="31" s="1"/>
  <c r="D17" i="31"/>
  <c r="G17" i="31" s="1"/>
  <c r="H17" i="31" s="1"/>
  <c r="FW16" i="31"/>
  <c r="EY16" i="31" s="1"/>
  <c r="EU16" i="31"/>
  <c r="EN16" i="31"/>
  <c r="EQ16" i="31" s="1"/>
  <c r="ER16" i="31" s="1"/>
  <c r="EG16" i="31"/>
  <c r="DZ16" i="31"/>
  <c r="DS16" i="31"/>
  <c r="DV16" i="31" s="1"/>
  <c r="DW16" i="31" s="1"/>
  <c r="DL16" i="31"/>
  <c r="DE16" i="31"/>
  <c r="DB16" i="31"/>
  <c r="CX16" i="31"/>
  <c r="DA16" i="31" s="1"/>
  <c r="CQ16" i="31"/>
  <c r="CT16" i="31" s="1"/>
  <c r="CJ16" i="31"/>
  <c r="CM16" i="31" s="1"/>
  <c r="CN16" i="31" s="1"/>
  <c r="CF16" i="31"/>
  <c r="CG16" i="31" s="1"/>
  <c r="CC16" i="31"/>
  <c r="BV16" i="31"/>
  <c r="BY16" i="31" s="1"/>
  <c r="BZ16" i="31" s="1"/>
  <c r="BK16" i="31"/>
  <c r="BL16" i="31" s="1"/>
  <c r="BH16" i="31"/>
  <c r="BA16" i="31"/>
  <c r="BD16" i="31" s="1"/>
  <c r="AT16" i="31"/>
  <c r="AP16" i="31"/>
  <c r="AQ16" i="31" s="1"/>
  <c r="AM16" i="31"/>
  <c r="AF16" i="31"/>
  <c r="AI16" i="31" s="1"/>
  <c r="AJ16" i="31" s="1"/>
  <c r="AB16" i="31"/>
  <c r="AC16" i="31" s="1"/>
  <c r="Y16" i="31"/>
  <c r="R16" i="31"/>
  <c r="U16" i="31" s="1"/>
  <c r="V16" i="31" s="1"/>
  <c r="O16" i="31"/>
  <c r="K16" i="31"/>
  <c r="N16" i="31" s="1"/>
  <c r="D16" i="31"/>
  <c r="G16" i="31" s="1"/>
  <c r="H16" i="31" s="1"/>
  <c r="FW15" i="31"/>
  <c r="EU15" i="31"/>
  <c r="EN15" i="31"/>
  <c r="EQ15" i="31" s="1"/>
  <c r="EG15" i="31"/>
  <c r="DZ15" i="31"/>
  <c r="DS15" i="31"/>
  <c r="DV15" i="31" s="1"/>
  <c r="DL15" i="31"/>
  <c r="DE15" i="31"/>
  <c r="CX15" i="31"/>
  <c r="DA15" i="31" s="1"/>
  <c r="CQ15" i="31"/>
  <c r="CT15" i="31" s="1"/>
  <c r="CJ15" i="31"/>
  <c r="CM15" i="31" s="1"/>
  <c r="CC15" i="31"/>
  <c r="CF15" i="31" s="1"/>
  <c r="BV15" i="31"/>
  <c r="BY15" i="31" s="1"/>
  <c r="BH15" i="31"/>
  <c r="BK15" i="31" s="1"/>
  <c r="BA15" i="31"/>
  <c r="BD15" i="31" s="1"/>
  <c r="AT15" i="31"/>
  <c r="AM15" i="31"/>
  <c r="AP15" i="31" s="1"/>
  <c r="AQ15" i="31" s="1"/>
  <c r="AF15" i="31"/>
  <c r="AI15" i="31" s="1"/>
  <c r="Y15" i="31"/>
  <c r="AB15" i="31" s="1"/>
  <c r="R15" i="31"/>
  <c r="U15" i="31" s="1"/>
  <c r="N15" i="31"/>
  <c r="K15" i="31"/>
  <c r="D15" i="31"/>
  <c r="G15" i="31" s="1"/>
  <c r="FW14" i="31"/>
  <c r="EY14" i="31" s="1"/>
  <c r="EU14" i="31"/>
  <c r="EN14" i="31"/>
  <c r="EQ14" i="31" s="1"/>
  <c r="EG14" i="31"/>
  <c r="DZ14" i="31"/>
  <c r="DS14" i="31"/>
  <c r="DV14" i="31" s="1"/>
  <c r="DW14" i="31" s="1"/>
  <c r="DL14" i="31"/>
  <c r="DE14" i="31"/>
  <c r="CX14" i="31"/>
  <c r="DA14" i="31" s="1"/>
  <c r="CT14" i="31"/>
  <c r="CQ14" i="31"/>
  <c r="CJ14" i="31"/>
  <c r="CM14" i="31" s="1"/>
  <c r="CC14" i="31"/>
  <c r="CF14" i="31" s="1"/>
  <c r="BY14" i="31"/>
  <c r="BV14" i="31"/>
  <c r="BH14" i="31"/>
  <c r="BK14" i="31" s="1"/>
  <c r="BL14" i="31" s="1"/>
  <c r="BA14" i="31"/>
  <c r="BD14" i="31" s="1"/>
  <c r="BE14" i="31" s="1"/>
  <c r="AT14" i="31"/>
  <c r="AM14" i="31"/>
  <c r="AP14" i="31" s="1"/>
  <c r="AF14" i="31"/>
  <c r="AI14" i="31" s="1"/>
  <c r="AB14" i="31"/>
  <c r="AC14" i="31" s="1"/>
  <c r="Y14" i="31"/>
  <c r="R14" i="31"/>
  <c r="U14" i="31" s="1"/>
  <c r="V14" i="31" s="1"/>
  <c r="N14" i="31"/>
  <c r="O14" i="31" s="1"/>
  <c r="K14" i="31"/>
  <c r="D14" i="31"/>
  <c r="G14" i="31" s="1"/>
  <c r="FW13" i="31"/>
  <c r="EK13" i="31" s="1"/>
  <c r="EY13" i="31"/>
  <c r="EU13" i="31"/>
  <c r="EN13" i="31"/>
  <c r="EQ13" i="31" s="1"/>
  <c r="ER13" i="31" s="1"/>
  <c r="EG13" i="31"/>
  <c r="DZ13" i="31"/>
  <c r="DV13" i="31"/>
  <c r="DW13" i="31" s="1"/>
  <c r="DS13" i="31"/>
  <c r="DL13" i="31"/>
  <c r="DE13" i="31"/>
  <c r="CX13" i="31"/>
  <c r="DA13" i="31" s="1"/>
  <c r="DB13" i="31" s="1"/>
  <c r="CQ13" i="31"/>
  <c r="CT13" i="31" s="1"/>
  <c r="CU13" i="31" s="1"/>
  <c r="CJ13" i="31"/>
  <c r="CM13" i="31" s="1"/>
  <c r="CN13" i="31" s="1"/>
  <c r="CC13" i="31"/>
  <c r="CF13" i="31" s="1"/>
  <c r="CG13" i="31" s="1"/>
  <c r="BV13" i="31"/>
  <c r="BY13" i="31" s="1"/>
  <c r="BZ13" i="31" s="1"/>
  <c r="BH13" i="31"/>
  <c r="BK13" i="31" s="1"/>
  <c r="BA13" i="31"/>
  <c r="BD13" i="31" s="1"/>
  <c r="AT13" i="31"/>
  <c r="AM13" i="31"/>
  <c r="AF13" i="31"/>
  <c r="AI13" i="31" s="1"/>
  <c r="AJ13" i="31" s="1"/>
  <c r="Y13" i="31"/>
  <c r="AB13" i="31" s="1"/>
  <c r="R13" i="31"/>
  <c r="U13" i="31" s="1"/>
  <c r="V13" i="31" s="1"/>
  <c r="N13" i="31"/>
  <c r="K13" i="31"/>
  <c r="D13" i="31"/>
  <c r="G13" i="31" s="1"/>
  <c r="H13" i="31" s="1"/>
  <c r="FW12" i="31"/>
  <c r="EY12" i="31"/>
  <c r="EU12" i="31"/>
  <c r="EN12" i="31"/>
  <c r="EQ12" i="31" s="1"/>
  <c r="ER12" i="31" s="1"/>
  <c r="EK12" i="31"/>
  <c r="EG12" i="31"/>
  <c r="DZ12" i="31"/>
  <c r="DV12" i="31"/>
  <c r="DW12" i="31" s="1"/>
  <c r="DS12" i="31"/>
  <c r="DL12" i="31"/>
  <c r="DE12" i="31"/>
  <c r="DA12" i="31"/>
  <c r="DB12" i="31" s="1"/>
  <c r="CX12" i="31"/>
  <c r="CQ12" i="31"/>
  <c r="CT12" i="31" s="1"/>
  <c r="CU12" i="31" s="1"/>
  <c r="CM12" i="31"/>
  <c r="CN12" i="31" s="1"/>
  <c r="CJ12" i="31"/>
  <c r="CC12" i="31"/>
  <c r="CF12" i="31" s="1"/>
  <c r="CG12" i="31" s="1"/>
  <c r="BV12" i="31"/>
  <c r="BY12" i="31" s="1"/>
  <c r="BZ12" i="31" s="1"/>
  <c r="BH12" i="31"/>
  <c r="BK12" i="31" s="1"/>
  <c r="BL12" i="31" s="1"/>
  <c r="BA12" i="31"/>
  <c r="BD12" i="31" s="1"/>
  <c r="BE12" i="31" s="1"/>
  <c r="AT12" i="31"/>
  <c r="AM12" i="31"/>
  <c r="AF12" i="31"/>
  <c r="AI12" i="31" s="1"/>
  <c r="AJ12" i="31" s="1"/>
  <c r="Y12" i="31"/>
  <c r="AB12" i="31" s="1"/>
  <c r="AC12" i="31" s="1"/>
  <c r="R12" i="31"/>
  <c r="U12" i="31" s="1"/>
  <c r="V12" i="31" s="1"/>
  <c r="K12" i="31"/>
  <c r="N12" i="31" s="1"/>
  <c r="O12" i="31" s="1"/>
  <c r="D12" i="31"/>
  <c r="G12" i="31" s="1"/>
  <c r="H12" i="31" s="1"/>
  <c r="H188" i="30"/>
  <c r="B188" i="30"/>
  <c r="B188" i="32" s="1"/>
  <c r="H187" i="30"/>
  <c r="B187" i="30"/>
  <c r="B187" i="32" s="1"/>
  <c r="H186" i="30"/>
  <c r="B186" i="30"/>
  <c r="B186" i="32" s="1"/>
  <c r="H185" i="30"/>
  <c r="B185" i="30"/>
  <c r="B185" i="32" s="1"/>
  <c r="H184" i="30"/>
  <c r="B184" i="30"/>
  <c r="B184" i="32" s="1"/>
  <c r="H183" i="30"/>
  <c r="B183" i="30"/>
  <c r="B183" i="32" s="1"/>
  <c r="H182" i="30"/>
  <c r="B182" i="30"/>
  <c r="B182" i="32" s="1"/>
  <c r="H181" i="30"/>
  <c r="B181" i="30"/>
  <c r="B181" i="32" s="1"/>
  <c r="H180" i="30"/>
  <c r="B180" i="30"/>
  <c r="B180" i="32" s="1"/>
  <c r="H179" i="30"/>
  <c r="B179" i="30"/>
  <c r="B179" i="32" s="1"/>
  <c r="H178" i="30"/>
  <c r="B178" i="30"/>
  <c r="B178" i="32" s="1"/>
  <c r="H177" i="30"/>
  <c r="B177" i="30"/>
  <c r="B177" i="32" s="1"/>
  <c r="H176" i="30"/>
  <c r="B176" i="30"/>
  <c r="B176" i="32" s="1"/>
  <c r="H175" i="30"/>
  <c r="B175" i="30"/>
  <c r="B175" i="32" s="1"/>
  <c r="H174" i="30"/>
  <c r="B174" i="30"/>
  <c r="B174" i="32" s="1"/>
  <c r="H173" i="30"/>
  <c r="B173" i="30"/>
  <c r="B173" i="32" s="1"/>
  <c r="H172" i="30"/>
  <c r="B172" i="30"/>
  <c r="B172" i="32" s="1"/>
  <c r="H171" i="30"/>
  <c r="B171" i="30"/>
  <c r="B171" i="32" s="1"/>
  <c r="H170" i="30"/>
  <c r="B170" i="30"/>
  <c r="B170" i="32" s="1"/>
  <c r="H169" i="30"/>
  <c r="B169" i="30"/>
  <c r="B169" i="32" s="1"/>
  <c r="H168" i="30"/>
  <c r="B168" i="30"/>
  <c r="B168" i="32" s="1"/>
  <c r="H167" i="30"/>
  <c r="B167" i="30"/>
  <c r="B167" i="32" s="1"/>
  <c r="H166" i="30"/>
  <c r="B166" i="30"/>
  <c r="B166" i="32" s="1"/>
  <c r="H165" i="30"/>
  <c r="B165" i="30"/>
  <c r="B165" i="32" s="1"/>
  <c r="H164" i="30"/>
  <c r="B164" i="30"/>
  <c r="B164" i="32" s="1"/>
  <c r="H163" i="30"/>
  <c r="B163" i="30"/>
  <c r="B163" i="32" s="1"/>
  <c r="H162" i="30"/>
  <c r="B162" i="30"/>
  <c r="B162" i="32" s="1"/>
  <c r="H161" i="30"/>
  <c r="B161" i="30"/>
  <c r="B161" i="32" s="1"/>
  <c r="H160" i="30"/>
  <c r="B160" i="30"/>
  <c r="B160" i="32" s="1"/>
  <c r="H159" i="30"/>
  <c r="B159" i="30"/>
  <c r="B159" i="32" s="1"/>
  <c r="H158" i="30"/>
  <c r="B158" i="30"/>
  <c r="B158" i="32" s="1"/>
  <c r="H157" i="30"/>
  <c r="B157" i="30"/>
  <c r="B157" i="32" s="1"/>
  <c r="H156" i="30"/>
  <c r="B156" i="30"/>
  <c r="B156" i="32" s="1"/>
  <c r="H155" i="30"/>
  <c r="B155" i="30"/>
  <c r="B155" i="32" s="1"/>
  <c r="H154" i="30"/>
  <c r="B154" i="30"/>
  <c r="B154" i="32" s="1"/>
  <c r="H153" i="30"/>
  <c r="B153" i="30"/>
  <c r="B153" i="32" s="1"/>
  <c r="H152" i="30"/>
  <c r="B152" i="30"/>
  <c r="B152" i="32" s="1"/>
  <c r="H151" i="30"/>
  <c r="B151" i="30"/>
  <c r="B151" i="32" s="1"/>
  <c r="H150" i="30"/>
  <c r="B150" i="30"/>
  <c r="B150" i="32" s="1"/>
  <c r="H149" i="30"/>
  <c r="J149" i="30" s="1"/>
  <c r="L149" i="32" s="1"/>
  <c r="B149" i="30"/>
  <c r="B149" i="32" s="1"/>
  <c r="H148" i="30"/>
  <c r="B148" i="30"/>
  <c r="B148" i="32" s="1"/>
  <c r="H147" i="30"/>
  <c r="B147" i="30"/>
  <c r="B147" i="32" s="1"/>
  <c r="H146" i="30"/>
  <c r="B146" i="30"/>
  <c r="B146" i="32" s="1"/>
  <c r="H145" i="30"/>
  <c r="B145" i="30"/>
  <c r="B145" i="32" s="1"/>
  <c r="H144" i="30"/>
  <c r="B144" i="30"/>
  <c r="B144" i="32" s="1"/>
  <c r="H143" i="30"/>
  <c r="B143" i="30"/>
  <c r="B143" i="32" s="1"/>
  <c r="H142" i="30"/>
  <c r="B142" i="30"/>
  <c r="B142" i="32" s="1"/>
  <c r="H141" i="30"/>
  <c r="B141" i="30"/>
  <c r="B141" i="32" s="1"/>
  <c r="H140" i="30"/>
  <c r="B140" i="30"/>
  <c r="B140" i="32" s="1"/>
  <c r="H139" i="30"/>
  <c r="B139" i="30"/>
  <c r="B139" i="32" s="1"/>
  <c r="H138" i="30"/>
  <c r="B138" i="30"/>
  <c r="B138" i="32" s="1"/>
  <c r="H137" i="30"/>
  <c r="B137" i="30"/>
  <c r="B137" i="32" s="1"/>
  <c r="H136" i="30"/>
  <c r="B136" i="30"/>
  <c r="B136" i="32" s="1"/>
  <c r="H135" i="30"/>
  <c r="B135" i="30"/>
  <c r="B135" i="32" s="1"/>
  <c r="H134" i="30"/>
  <c r="B134" i="30"/>
  <c r="B134" i="32" s="1"/>
  <c r="H133" i="30"/>
  <c r="B133" i="30"/>
  <c r="B133" i="32" s="1"/>
  <c r="H132" i="30"/>
  <c r="B132" i="30"/>
  <c r="B132" i="32" s="1"/>
  <c r="H131" i="30"/>
  <c r="B131" i="30"/>
  <c r="B131" i="32" s="1"/>
  <c r="H130" i="30"/>
  <c r="B130" i="30"/>
  <c r="B130" i="32" s="1"/>
  <c r="H129" i="30"/>
  <c r="B129" i="30"/>
  <c r="B129" i="32" s="1"/>
  <c r="H128" i="30"/>
  <c r="B128" i="30"/>
  <c r="B128" i="32" s="1"/>
  <c r="H127" i="30"/>
  <c r="B127" i="30"/>
  <c r="B127" i="32" s="1"/>
  <c r="H126" i="30"/>
  <c r="B126" i="30"/>
  <c r="B126" i="32" s="1"/>
  <c r="H125" i="30"/>
  <c r="B125" i="30"/>
  <c r="B125" i="32" s="1"/>
  <c r="H124" i="30"/>
  <c r="B124" i="30"/>
  <c r="B124" i="32" s="1"/>
  <c r="H123" i="30"/>
  <c r="B123" i="30"/>
  <c r="B123" i="32" s="1"/>
  <c r="H122" i="30"/>
  <c r="B122" i="30"/>
  <c r="B122" i="32" s="1"/>
  <c r="H121" i="30"/>
  <c r="B121" i="30"/>
  <c r="B121" i="32" s="1"/>
  <c r="H120" i="30"/>
  <c r="B120" i="30"/>
  <c r="B120" i="32" s="1"/>
  <c r="H119" i="30"/>
  <c r="B119" i="30"/>
  <c r="B119" i="32" s="1"/>
  <c r="H118" i="30"/>
  <c r="B118" i="30"/>
  <c r="B118" i="32" s="1"/>
  <c r="H117" i="30"/>
  <c r="B117" i="30"/>
  <c r="B117" i="32" s="1"/>
  <c r="H116" i="30"/>
  <c r="B116" i="30"/>
  <c r="B116" i="32" s="1"/>
  <c r="H115" i="30"/>
  <c r="B115" i="30"/>
  <c r="B115" i="32" s="1"/>
  <c r="H114" i="30"/>
  <c r="B114" i="30"/>
  <c r="B114" i="32" s="1"/>
  <c r="H113" i="30"/>
  <c r="B113" i="30"/>
  <c r="B113" i="32" s="1"/>
  <c r="H112" i="30"/>
  <c r="B112" i="30"/>
  <c r="B112" i="32" s="1"/>
  <c r="H111" i="30"/>
  <c r="B111" i="30"/>
  <c r="B111" i="32" s="1"/>
  <c r="H110" i="30"/>
  <c r="B110" i="30"/>
  <c r="B110" i="32" s="1"/>
  <c r="H109" i="30"/>
  <c r="B109" i="30"/>
  <c r="B109" i="32" s="1"/>
  <c r="H108" i="30"/>
  <c r="B108" i="30"/>
  <c r="B108" i="32" s="1"/>
  <c r="H107" i="30"/>
  <c r="B107" i="30"/>
  <c r="B107" i="32" s="1"/>
  <c r="H106" i="30"/>
  <c r="B106" i="30"/>
  <c r="B106" i="32" s="1"/>
  <c r="H105" i="30"/>
  <c r="B105" i="30"/>
  <c r="B105" i="32" s="1"/>
  <c r="H104" i="30"/>
  <c r="B104" i="30"/>
  <c r="B104" i="32" s="1"/>
  <c r="H103" i="30"/>
  <c r="B103" i="30"/>
  <c r="B103" i="32" s="1"/>
  <c r="H102" i="30"/>
  <c r="B102" i="30"/>
  <c r="B102" i="32" s="1"/>
  <c r="H101" i="30"/>
  <c r="B101" i="30"/>
  <c r="B101" i="32" s="1"/>
  <c r="H100" i="30"/>
  <c r="B100" i="30"/>
  <c r="B100" i="32" s="1"/>
  <c r="H99" i="30"/>
  <c r="B99" i="30"/>
  <c r="B99" i="32" s="1"/>
  <c r="H98" i="30"/>
  <c r="B98" i="30"/>
  <c r="B98" i="32" s="1"/>
  <c r="H97" i="30"/>
  <c r="B97" i="30"/>
  <c r="B97" i="32" s="1"/>
  <c r="H96" i="30"/>
  <c r="B96" i="30"/>
  <c r="B96" i="32" s="1"/>
  <c r="H95" i="30"/>
  <c r="B95" i="30"/>
  <c r="B95" i="32" s="1"/>
  <c r="H94" i="30"/>
  <c r="B94" i="30"/>
  <c r="B94" i="32" s="1"/>
  <c r="H93" i="30"/>
  <c r="B93" i="30"/>
  <c r="B93" i="32" s="1"/>
  <c r="H92" i="30"/>
  <c r="B92" i="30"/>
  <c r="B92" i="32" s="1"/>
  <c r="H91" i="30"/>
  <c r="B91" i="30"/>
  <c r="B91" i="32" s="1"/>
  <c r="H90" i="30"/>
  <c r="B90" i="30"/>
  <c r="B90" i="32" s="1"/>
  <c r="H89" i="30"/>
  <c r="B89" i="30"/>
  <c r="B89" i="32" s="1"/>
  <c r="H88" i="30"/>
  <c r="B88" i="30"/>
  <c r="B88" i="32" s="1"/>
  <c r="H87" i="30"/>
  <c r="B87" i="30"/>
  <c r="B87" i="32" s="1"/>
  <c r="H86" i="30"/>
  <c r="B86" i="30"/>
  <c r="B86" i="32" s="1"/>
  <c r="H85" i="30"/>
  <c r="B85" i="30"/>
  <c r="B85" i="32" s="1"/>
  <c r="H84" i="30"/>
  <c r="B84" i="30"/>
  <c r="B84" i="32" s="1"/>
  <c r="H83" i="30"/>
  <c r="B83" i="30"/>
  <c r="B83" i="32" s="1"/>
  <c r="H82" i="30"/>
  <c r="B82" i="30"/>
  <c r="B82" i="32" s="1"/>
  <c r="H81" i="30"/>
  <c r="B81" i="30"/>
  <c r="B81" i="32" s="1"/>
  <c r="H80" i="30"/>
  <c r="B80" i="30"/>
  <c r="B80" i="32" s="1"/>
  <c r="H79" i="30"/>
  <c r="B79" i="30"/>
  <c r="B79" i="32" s="1"/>
  <c r="H78" i="30"/>
  <c r="B78" i="30"/>
  <c r="B78" i="32" s="1"/>
  <c r="H77" i="30"/>
  <c r="B77" i="30"/>
  <c r="B77" i="32" s="1"/>
  <c r="H76" i="30"/>
  <c r="B76" i="30"/>
  <c r="B76" i="32" s="1"/>
  <c r="H75" i="30"/>
  <c r="B75" i="30"/>
  <c r="B75" i="32" s="1"/>
  <c r="H74" i="30"/>
  <c r="B74" i="30"/>
  <c r="B74" i="32" s="1"/>
  <c r="H73" i="30"/>
  <c r="B73" i="30"/>
  <c r="B73" i="32" s="1"/>
  <c r="H72" i="30"/>
  <c r="B72" i="30"/>
  <c r="B72" i="32" s="1"/>
  <c r="H71" i="30"/>
  <c r="B71" i="30"/>
  <c r="B71" i="32" s="1"/>
  <c r="H70" i="30"/>
  <c r="B70" i="30"/>
  <c r="B70" i="32" s="1"/>
  <c r="H69" i="30"/>
  <c r="B69" i="30"/>
  <c r="B69" i="32" s="1"/>
  <c r="H68" i="30"/>
  <c r="B68" i="30"/>
  <c r="B68" i="32" s="1"/>
  <c r="H67" i="30"/>
  <c r="B67" i="30"/>
  <c r="B67" i="32" s="1"/>
  <c r="H66" i="30"/>
  <c r="B66" i="30"/>
  <c r="B66" i="32" s="1"/>
  <c r="H65" i="30"/>
  <c r="B65" i="30"/>
  <c r="B65" i="32" s="1"/>
  <c r="H64" i="30"/>
  <c r="B64" i="30"/>
  <c r="B64" i="32" s="1"/>
  <c r="H63" i="30"/>
  <c r="B63" i="30"/>
  <c r="B63" i="32" s="1"/>
  <c r="H62" i="30"/>
  <c r="B62" i="30"/>
  <c r="B62" i="32" s="1"/>
  <c r="H61" i="30"/>
  <c r="B61" i="30"/>
  <c r="B61" i="32" s="1"/>
  <c r="H60" i="30"/>
  <c r="B60" i="30"/>
  <c r="B60" i="32" s="1"/>
  <c r="H59" i="30"/>
  <c r="B59" i="30"/>
  <c r="B59" i="32" s="1"/>
  <c r="H58" i="30"/>
  <c r="B58" i="30"/>
  <c r="B58" i="32" s="1"/>
  <c r="H57" i="30"/>
  <c r="J57" i="30" s="1"/>
  <c r="L57" i="32" s="1"/>
  <c r="B57" i="30"/>
  <c r="B57" i="32" s="1"/>
  <c r="H56" i="30"/>
  <c r="B56" i="30"/>
  <c r="B56" i="32" s="1"/>
  <c r="H55" i="30"/>
  <c r="B55" i="30"/>
  <c r="B55" i="32" s="1"/>
  <c r="H54" i="30"/>
  <c r="B54" i="30"/>
  <c r="B54" i="32" s="1"/>
  <c r="H53" i="30"/>
  <c r="B53" i="30"/>
  <c r="B53" i="32" s="1"/>
  <c r="H52" i="30"/>
  <c r="B52" i="30"/>
  <c r="B52" i="32" s="1"/>
  <c r="H51" i="30"/>
  <c r="B51" i="30"/>
  <c r="B51" i="32" s="1"/>
  <c r="H50" i="30"/>
  <c r="B50" i="30"/>
  <c r="B50" i="32" s="1"/>
  <c r="H49" i="30"/>
  <c r="B49" i="30"/>
  <c r="B49" i="32" s="1"/>
  <c r="H48" i="30"/>
  <c r="B48" i="30"/>
  <c r="B48" i="32" s="1"/>
  <c r="H47" i="30"/>
  <c r="B47" i="30"/>
  <c r="B47" i="32" s="1"/>
  <c r="H46" i="30"/>
  <c r="B46" i="30"/>
  <c r="B46" i="32" s="1"/>
  <c r="H45" i="30"/>
  <c r="B45" i="30"/>
  <c r="B45" i="32" s="1"/>
  <c r="H44" i="30"/>
  <c r="B44" i="30"/>
  <c r="B44" i="32" s="1"/>
  <c r="H43" i="30"/>
  <c r="B43" i="30"/>
  <c r="B43" i="32" s="1"/>
  <c r="H42" i="30"/>
  <c r="B42" i="30"/>
  <c r="B42" i="32" s="1"/>
  <c r="H41" i="30"/>
  <c r="B41" i="30"/>
  <c r="B41" i="32" s="1"/>
  <c r="H40" i="30"/>
  <c r="B40" i="30"/>
  <c r="B40" i="32" s="1"/>
  <c r="H39" i="30"/>
  <c r="B39" i="30"/>
  <c r="B39" i="32" s="1"/>
  <c r="H38" i="30"/>
  <c r="B38" i="30"/>
  <c r="B38" i="32" s="1"/>
  <c r="H37" i="30"/>
  <c r="B37" i="30"/>
  <c r="B37" i="32" s="1"/>
  <c r="H36" i="30"/>
  <c r="B36" i="30"/>
  <c r="B36" i="32" s="1"/>
  <c r="H35" i="30"/>
  <c r="B35" i="30"/>
  <c r="B35" i="32" s="1"/>
  <c r="H34" i="30"/>
  <c r="B34" i="30"/>
  <c r="B34" i="32" s="1"/>
  <c r="H33" i="30"/>
  <c r="B33" i="30"/>
  <c r="B33" i="32" s="1"/>
  <c r="H32" i="30"/>
  <c r="B32" i="30"/>
  <c r="B32" i="32" s="1"/>
  <c r="H31" i="30"/>
  <c r="B31" i="30"/>
  <c r="B31" i="32" s="1"/>
  <c r="H30" i="30"/>
  <c r="B30" i="30"/>
  <c r="B30" i="32" s="1"/>
  <c r="H29" i="30"/>
  <c r="B29" i="30"/>
  <c r="B29" i="32" s="1"/>
  <c r="H28" i="30"/>
  <c r="B28" i="30"/>
  <c r="B28" i="32" s="1"/>
  <c r="H27" i="30"/>
  <c r="B27" i="30"/>
  <c r="B27" i="32" s="1"/>
  <c r="H26" i="30"/>
  <c r="B26" i="30"/>
  <c r="B26" i="32" s="1"/>
  <c r="H25" i="30"/>
  <c r="B25" i="30"/>
  <c r="B25" i="32" s="1"/>
  <c r="H24" i="30"/>
  <c r="B24" i="30"/>
  <c r="B24" i="32" s="1"/>
  <c r="H23" i="30"/>
  <c r="B23" i="30"/>
  <c r="B23" i="32" s="1"/>
  <c r="H22" i="30"/>
  <c r="B22" i="30"/>
  <c r="B22" i="32" s="1"/>
  <c r="J21" i="30"/>
  <c r="L21" i="32" s="1"/>
  <c r="H21" i="30"/>
  <c r="B21" i="30"/>
  <c r="B21" i="32" s="1"/>
  <c r="H20" i="30"/>
  <c r="B20" i="30"/>
  <c r="B20" i="32" s="1"/>
  <c r="T19" i="30"/>
  <c r="H19" i="30"/>
  <c r="B19" i="30"/>
  <c r="B19" i="32" s="1"/>
  <c r="H18" i="30"/>
  <c r="B18" i="30"/>
  <c r="B18" i="32" s="1"/>
  <c r="H17" i="30"/>
  <c r="B17" i="30"/>
  <c r="B17" i="32" s="1"/>
  <c r="T16" i="30"/>
  <c r="H16" i="30"/>
  <c r="B16" i="30"/>
  <c r="B16" i="32" s="1"/>
  <c r="T15" i="30"/>
  <c r="Q13" i="30" s="1"/>
  <c r="H15" i="30"/>
  <c r="B15" i="30"/>
  <c r="B15" i="32" s="1"/>
  <c r="H14" i="30"/>
  <c r="B14" i="30"/>
  <c r="B14" i="32" s="1"/>
  <c r="S13" i="30"/>
  <c r="H13" i="30"/>
  <c r="B13" i="30"/>
  <c r="B13" i="32" s="1"/>
  <c r="A13" i="30"/>
  <c r="B12" i="30"/>
  <c r="B12" i="32" s="1"/>
  <c r="K8" i="30"/>
  <c r="J8" i="30"/>
  <c r="G8" i="30"/>
  <c r="J34" i="30" s="1"/>
  <c r="L34" i="32" s="1"/>
  <c r="K6" i="30"/>
  <c r="A13" i="32" l="1"/>
  <c r="A14" i="30"/>
  <c r="A15" i="30" s="1"/>
  <c r="H32" i="31"/>
  <c r="CG20" i="31"/>
  <c r="O32" i="31"/>
  <c r="BZ32" i="31"/>
  <c r="DP33" i="31"/>
  <c r="EK40" i="31"/>
  <c r="DI40" i="31"/>
  <c r="EY40" i="31"/>
  <c r="BL40" i="31"/>
  <c r="EK63" i="31"/>
  <c r="EY63" i="31"/>
  <c r="DP63" i="31"/>
  <c r="AC63" i="31"/>
  <c r="J58" i="32"/>
  <c r="I57" i="32"/>
  <c r="BL15" i="31"/>
  <c r="DW15" i="31"/>
  <c r="FX19" i="31"/>
  <c r="C19" i="30" s="1"/>
  <c r="E19" i="30" s="1"/>
  <c r="CN20" i="31"/>
  <c r="V32" i="31"/>
  <c r="DW32" i="31"/>
  <c r="DW40" i="31"/>
  <c r="AQ63" i="31"/>
  <c r="EY15" i="31"/>
  <c r="CU15" i="31"/>
  <c r="EK15" i="31"/>
  <c r="EY20" i="31"/>
  <c r="EK20" i="31"/>
  <c r="H33" i="31"/>
  <c r="BE15" i="31"/>
  <c r="O15" i="31"/>
  <c r="ED32" i="31"/>
  <c r="V15" i="31"/>
  <c r="FX15" i="31" s="1"/>
  <c r="C15" i="30" s="1"/>
  <c r="AQ20" i="31"/>
  <c r="CG33" i="31"/>
  <c r="H63" i="31"/>
  <c r="FX63" i="31" s="1"/>
  <c r="C63" i="30" s="1"/>
  <c r="AC15" i="31"/>
  <c r="DW25" i="31"/>
  <c r="CG30" i="31"/>
  <c r="CU32" i="31"/>
  <c r="AJ35" i="31"/>
  <c r="AX40" i="31"/>
  <c r="CU40" i="31"/>
  <c r="EY32" i="31"/>
  <c r="DI32" i="31"/>
  <c r="EK32" i="31"/>
  <c r="EY33" i="31"/>
  <c r="O33" i="31"/>
  <c r="V33" i="31"/>
  <c r="H15" i="31"/>
  <c r="BZ15" i="31"/>
  <c r="DW20" i="31"/>
  <c r="AC32" i="31"/>
  <c r="FX32" i="31" s="1"/>
  <c r="C32" i="30" s="1"/>
  <c r="BZ33" i="31"/>
  <c r="CG15" i="31"/>
  <c r="CG24" i="31"/>
  <c r="AJ32" i="31"/>
  <c r="CN32" i="31"/>
  <c r="AQ40" i="31"/>
  <c r="CN40" i="31"/>
  <c r="CN15" i="31"/>
  <c r="ER15" i="31"/>
  <c r="AJ15" i="31"/>
  <c r="BE20" i="31"/>
  <c r="ER20" i="31"/>
  <c r="EY23" i="31"/>
  <c r="DI23" i="31"/>
  <c r="EK23" i="31"/>
  <c r="AQ24" i="31"/>
  <c r="AJ33" i="31"/>
  <c r="CU33" i="31"/>
  <c r="BE40" i="31"/>
  <c r="EY109" i="31"/>
  <c r="EK109" i="31"/>
  <c r="AC119" i="31"/>
  <c r="J61" i="30"/>
  <c r="L61" i="32" s="1"/>
  <c r="J177" i="30"/>
  <c r="L177" i="32" s="1"/>
  <c r="H14" i="31"/>
  <c r="AJ14" i="31"/>
  <c r="DB14" i="31"/>
  <c r="AC20" i="31"/>
  <c r="DB23" i="31"/>
  <c r="O24" i="31"/>
  <c r="BZ28" i="31"/>
  <c r="DW33" i="31"/>
  <c r="O34" i="31"/>
  <c r="V37" i="31"/>
  <c r="AJ38" i="31"/>
  <c r="DP38" i="31"/>
  <c r="ED40" i="31"/>
  <c r="DB59" i="31"/>
  <c r="EK121" i="31"/>
  <c r="EY121" i="31"/>
  <c r="AC126" i="31"/>
  <c r="J89" i="30"/>
  <c r="L89" i="32" s="1"/>
  <c r="J181" i="30"/>
  <c r="L181" i="32" s="1"/>
  <c r="AQ14" i="31"/>
  <c r="EY19" i="31"/>
  <c r="BE25" i="31"/>
  <c r="ED27" i="31"/>
  <c r="AJ28" i="31"/>
  <c r="CG28" i="31"/>
  <c r="BL32" i="31"/>
  <c r="DB32" i="31"/>
  <c r="ED33" i="31"/>
  <c r="V34" i="31"/>
  <c r="DP35" i="31"/>
  <c r="AC37" i="31"/>
  <c r="FX37" i="31" s="1"/>
  <c r="C37" i="30" s="1"/>
  <c r="H38" i="31"/>
  <c r="DW38" i="31"/>
  <c r="V40" i="31"/>
  <c r="FX40" i="31" s="1"/>
  <c r="C40" i="30" s="1"/>
  <c r="DB40" i="31"/>
  <c r="BL42" i="31"/>
  <c r="V43" i="31"/>
  <c r="DB43" i="31"/>
  <c r="ER43" i="31"/>
  <c r="EK58" i="31"/>
  <c r="EY58" i="31"/>
  <c r="AJ58" i="31"/>
  <c r="BE59" i="31"/>
  <c r="DP59" i="31"/>
  <c r="DW63" i="31"/>
  <c r="CN74" i="31"/>
  <c r="BZ109" i="31"/>
  <c r="DP119" i="31"/>
  <c r="BE63" i="31"/>
  <c r="J93" i="30"/>
  <c r="L93" i="32" s="1"/>
  <c r="BE13" i="31"/>
  <c r="AJ20" i="31"/>
  <c r="BE24" i="31"/>
  <c r="AQ33" i="31"/>
  <c r="CG38" i="31"/>
  <c r="AC40" i="31"/>
  <c r="BL59" i="31"/>
  <c r="BZ63" i="31"/>
  <c r="CN109" i="31"/>
  <c r="BE129" i="31"/>
  <c r="EY129" i="31"/>
  <c r="BZ178" i="31"/>
  <c r="H178" i="31"/>
  <c r="EK178" i="31"/>
  <c r="DW21" i="31"/>
  <c r="ER32" i="31"/>
  <c r="AJ34" i="31"/>
  <c r="DI37" i="31"/>
  <c r="AJ40" i="31"/>
  <c r="EK42" i="31"/>
  <c r="DI42" i="31"/>
  <c r="EY43" i="31"/>
  <c r="DP43" i="31"/>
  <c r="AQ43" i="31"/>
  <c r="FX43" i="31" s="1"/>
  <c r="C43" i="30" s="1"/>
  <c r="O59" i="31"/>
  <c r="AI74" i="31"/>
  <c r="AJ74" i="31" s="1"/>
  <c r="EK74" i="31"/>
  <c r="O74" i="31"/>
  <c r="FX74" i="31" s="1"/>
  <c r="C74" i="30" s="1"/>
  <c r="EY74" i="31"/>
  <c r="AC129" i="31"/>
  <c r="J16" i="32"/>
  <c r="I15" i="32"/>
  <c r="N75" i="19"/>
  <c r="BE16" i="31"/>
  <c r="AJ19" i="31"/>
  <c r="AC26" i="31"/>
  <c r="BL26" i="31"/>
  <c r="AC27" i="31"/>
  <c r="DB30" i="31"/>
  <c r="ER30" i="31"/>
  <c r="CG32" i="31"/>
  <c r="BE33" i="31"/>
  <c r="O35" i="31"/>
  <c r="EK36" i="31"/>
  <c r="DI36" i="31"/>
  <c r="EY36" i="31"/>
  <c r="BL43" i="31"/>
  <c r="AQ46" i="31"/>
  <c r="EY49" i="31"/>
  <c r="DI49" i="31"/>
  <c r="H51" i="31"/>
  <c r="DP51" i="31"/>
  <c r="BL58" i="31"/>
  <c r="ED58" i="31"/>
  <c r="CG59" i="31"/>
  <c r="AI63" i="31"/>
  <c r="AJ63" i="31" s="1"/>
  <c r="AP87" i="31"/>
  <c r="AQ87" i="31" s="1"/>
  <c r="FX87" i="31" s="1"/>
  <c r="C87" i="30" s="1"/>
  <c r="BE104" i="31"/>
  <c r="DP121" i="31"/>
  <c r="DP126" i="31"/>
  <c r="AJ129" i="31"/>
  <c r="FX129" i="31" s="1"/>
  <c r="C129" i="30" s="1"/>
  <c r="DP129" i="31"/>
  <c r="EY167" i="31"/>
  <c r="CN167" i="31"/>
  <c r="DP178" i="31"/>
  <c r="I71" i="32"/>
  <c r="J72" i="32"/>
  <c r="I154" i="32"/>
  <c r="J155" i="32"/>
  <c r="O13" i="31"/>
  <c r="DB20" i="31"/>
  <c r="O23" i="31"/>
  <c r="FX23" i="31" s="1"/>
  <c r="C23" i="30" s="1"/>
  <c r="AQ35" i="31"/>
  <c r="DW35" i="31"/>
  <c r="BZ37" i="31"/>
  <c r="ED38" i="31"/>
  <c r="BZ40" i="31"/>
  <c r="H59" i="31"/>
  <c r="FX59" i="31" s="1"/>
  <c r="C59" i="30" s="1"/>
  <c r="ED63" i="31"/>
  <c r="BL119" i="31"/>
  <c r="J30" i="32"/>
  <c r="I29" i="32"/>
  <c r="BL13" i="31"/>
  <c r="DB15" i="31"/>
  <c r="CN21" i="31"/>
  <c r="EK27" i="31"/>
  <c r="ER33" i="31"/>
  <c r="H35" i="31"/>
  <c r="DI43" i="31"/>
  <c r="AJ109" i="31"/>
  <c r="DB129" i="31"/>
  <c r="EK179" i="31"/>
  <c r="DB179" i="31"/>
  <c r="BZ180" i="31"/>
  <c r="N71" i="19"/>
  <c r="N82" i="19"/>
  <c r="J117" i="30"/>
  <c r="L117" i="32" s="1"/>
  <c r="DW18" i="31"/>
  <c r="J121" i="30"/>
  <c r="L121" i="32" s="1"/>
  <c r="AC13" i="31"/>
  <c r="CN14" i="31"/>
  <c r="CU16" i="31"/>
  <c r="EK16" i="31"/>
  <c r="V17" i="31"/>
  <c r="FX17" i="31" s="1"/>
  <c r="C17" i="30" s="1"/>
  <c r="BE17" i="31"/>
  <c r="DW17" i="31"/>
  <c r="AQ18" i="31"/>
  <c r="DB24" i="31"/>
  <c r="BZ26" i="31"/>
  <c r="AJ27" i="31"/>
  <c r="AQ32" i="31"/>
  <c r="DP32" i="31"/>
  <c r="BL33" i="31"/>
  <c r="CU34" i="31"/>
  <c r="ED34" i="31"/>
  <c r="V35" i="31"/>
  <c r="CU35" i="31"/>
  <c r="ER35" i="31"/>
  <c r="BZ36" i="31"/>
  <c r="FX36" i="31" s="1"/>
  <c r="C36" i="30" s="1"/>
  <c r="CN37" i="31"/>
  <c r="AC41" i="31"/>
  <c r="DW42" i="31"/>
  <c r="EY45" i="31"/>
  <c r="DI45" i="31"/>
  <c r="EK45" i="31"/>
  <c r="AX46" i="31"/>
  <c r="CN46" i="31"/>
  <c r="ER47" i="31"/>
  <c r="BL47" i="31"/>
  <c r="AQ49" i="31"/>
  <c r="CG49" i="31"/>
  <c r="DW49" i="31"/>
  <c r="BZ51" i="31"/>
  <c r="BL55" i="31"/>
  <c r="ED55" i="31"/>
  <c r="AQ57" i="31"/>
  <c r="FX57" i="31" s="1"/>
  <c r="C57" i="30" s="1"/>
  <c r="H58" i="31"/>
  <c r="AI66" i="31"/>
  <c r="AJ66" i="31" s="1"/>
  <c r="EK73" i="31"/>
  <c r="O73" i="31"/>
  <c r="FX73" i="31" s="1"/>
  <c r="C73" i="30" s="1"/>
  <c r="ER73" i="31"/>
  <c r="EY73" i="31"/>
  <c r="AC73" i="31"/>
  <c r="BE74" i="31"/>
  <c r="DW74" i="31"/>
  <c r="EK97" i="31"/>
  <c r="EY97" i="31"/>
  <c r="BL97" i="31"/>
  <c r="BE109" i="31"/>
  <c r="ER126" i="31"/>
  <c r="AC167" i="31"/>
  <c r="DB33" i="31"/>
  <c r="BZ34" i="31"/>
  <c r="BL37" i="31"/>
  <c r="DB37" i="31"/>
  <c r="ED37" i="31"/>
  <c r="O41" i="31"/>
  <c r="BE41" i="31"/>
  <c r="DB41" i="31"/>
  <c r="BE42" i="31"/>
  <c r="O43" i="31"/>
  <c r="BZ43" i="31"/>
  <c r="DW43" i="31"/>
  <c r="DB49" i="31"/>
  <c r="AC51" i="31"/>
  <c r="BE53" i="31"/>
  <c r="O55" i="31"/>
  <c r="CN55" i="31"/>
  <c r="ER57" i="31"/>
  <c r="CU58" i="31"/>
  <c r="AI59" i="31"/>
  <c r="AJ59" i="31" s="1"/>
  <c r="CN59" i="31"/>
  <c r="BZ61" i="31"/>
  <c r="BL74" i="31"/>
  <c r="ED74" i="31"/>
  <c r="O75" i="31"/>
  <c r="EK75" i="31"/>
  <c r="ER76" i="31"/>
  <c r="O76" i="31"/>
  <c r="CT77" i="31"/>
  <c r="CU77" i="31" s="1"/>
  <c r="EY80" i="31"/>
  <c r="EK80" i="31"/>
  <c r="AP86" i="31"/>
  <c r="AQ86" i="31" s="1"/>
  <c r="CN93" i="31"/>
  <c r="AC95" i="31"/>
  <c r="CN95" i="31"/>
  <c r="FX95" i="31" s="1"/>
  <c r="C95" i="30" s="1"/>
  <c r="DB109" i="31"/>
  <c r="O121" i="31"/>
  <c r="ER121" i="31"/>
  <c r="H126" i="31"/>
  <c r="AC159" i="31"/>
  <c r="CN159" i="31"/>
  <c r="CG40" i="31"/>
  <c r="ER40" i="31"/>
  <c r="BL41" i="31"/>
  <c r="ER41" i="31"/>
  <c r="FX41" i="31" s="1"/>
  <c r="C41" i="30" s="1"/>
  <c r="AC42" i="31"/>
  <c r="DB42" i="31"/>
  <c r="ER42" i="31"/>
  <c r="CG43" i="31"/>
  <c r="H45" i="31"/>
  <c r="AX45" i="31"/>
  <c r="AC47" i="31"/>
  <c r="DB47" i="31"/>
  <c r="CG48" i="31"/>
  <c r="AC49" i="31"/>
  <c r="BL49" i="31"/>
  <c r="EY53" i="31"/>
  <c r="DI53" i="31"/>
  <c r="AC55" i="31"/>
  <c r="CU55" i="31"/>
  <c r="DB58" i="31"/>
  <c r="BZ73" i="31"/>
  <c r="EY93" i="31"/>
  <c r="EK93" i="31"/>
  <c r="BZ97" i="31"/>
  <c r="AC121" i="31"/>
  <c r="O126" i="31"/>
  <c r="AC137" i="31"/>
  <c r="DP159" i="31"/>
  <c r="J14" i="32"/>
  <c r="I13" i="32"/>
  <c r="V30" i="31"/>
  <c r="CN33" i="31"/>
  <c r="DW41" i="31"/>
  <c r="CG45" i="31"/>
  <c r="DW45" i="31"/>
  <c r="H47" i="31"/>
  <c r="ED49" i="31"/>
  <c r="BE51" i="31"/>
  <c r="ED57" i="31"/>
  <c r="CG58" i="31"/>
  <c r="DW59" i="31"/>
  <c r="ER63" i="31"/>
  <c r="CU75" i="31"/>
  <c r="DB93" i="31"/>
  <c r="O100" i="31"/>
  <c r="CN115" i="31"/>
  <c r="H119" i="31"/>
  <c r="ER119" i="31"/>
  <c r="CN121" i="31"/>
  <c r="CN129" i="31"/>
  <c r="J65" i="32"/>
  <c r="I64" i="32"/>
  <c r="BZ47" i="31"/>
  <c r="O49" i="31"/>
  <c r="CU49" i="31"/>
  <c r="O50" i="31"/>
  <c r="CN50" i="31"/>
  <c r="AJ53" i="31"/>
  <c r="CU53" i="31"/>
  <c r="O54" i="31"/>
  <c r="ER55" i="31"/>
  <c r="AJ57" i="31"/>
  <c r="BE58" i="31"/>
  <c r="CG61" i="31"/>
  <c r="EY62" i="31"/>
  <c r="EK62" i="31"/>
  <c r="BL62" i="31"/>
  <c r="CN63" i="31"/>
  <c r="AI69" i="31"/>
  <c r="AJ69" i="31" s="1"/>
  <c r="CU69" i="31"/>
  <c r="CN73" i="31"/>
  <c r="AQ74" i="31"/>
  <c r="DB74" i="31"/>
  <c r="CT81" i="31"/>
  <c r="CU81" i="31" s="1"/>
  <c r="BL93" i="31"/>
  <c r="FX93" i="31" s="1"/>
  <c r="C93" i="30" s="1"/>
  <c r="O97" i="31"/>
  <c r="BL100" i="31"/>
  <c r="BZ112" i="31"/>
  <c r="EK114" i="31"/>
  <c r="AC115" i="31"/>
  <c r="EY173" i="31"/>
  <c r="EK173" i="31"/>
  <c r="BZ173" i="31"/>
  <c r="J183" i="32"/>
  <c r="I182" i="32"/>
  <c r="N89" i="19"/>
  <c r="N104" i="19"/>
  <c r="N111" i="19"/>
  <c r="N115" i="19"/>
  <c r="ER49" i="31"/>
  <c r="CU51" i="31"/>
  <c r="ER51" i="31"/>
  <c r="ER52" i="31"/>
  <c r="BL53" i="31"/>
  <c r="AQ59" i="31"/>
  <c r="CU59" i="31"/>
  <c r="BE61" i="31"/>
  <c r="BL65" i="31"/>
  <c r="FX65" i="31" s="1"/>
  <c r="C65" i="30" s="1"/>
  <c r="AI70" i="31"/>
  <c r="AJ70" i="31" s="1"/>
  <c r="BZ74" i="31"/>
  <c r="BE75" i="31"/>
  <c r="BE80" i="31"/>
  <c r="CT84" i="31"/>
  <c r="CU84" i="31" s="1"/>
  <c r="CT85" i="31"/>
  <c r="CU85" i="31" s="1"/>
  <c r="AJ93" i="31"/>
  <c r="AQ97" i="31"/>
  <c r="DB97" i="31"/>
  <c r="AJ100" i="31"/>
  <c r="O104" i="31"/>
  <c r="H109" i="31"/>
  <c r="BL109" i="31"/>
  <c r="DP112" i="31"/>
  <c r="BZ114" i="31"/>
  <c r="DP115" i="31"/>
  <c r="BZ126" i="31"/>
  <c r="O145" i="31"/>
  <c r="FX145" i="31" s="1"/>
  <c r="C145" i="30" s="1"/>
  <c r="BL151" i="31"/>
  <c r="DP170" i="31"/>
  <c r="H173" i="31"/>
  <c r="FX173" i="31" s="1"/>
  <c r="C173" i="30" s="1"/>
  <c r="I87" i="32"/>
  <c r="J88" i="32"/>
  <c r="I148" i="32"/>
  <c r="J149" i="32"/>
  <c r="AX49" i="31"/>
  <c r="FX49" i="31" s="1"/>
  <c r="C49" i="30" s="1"/>
  <c r="AQ50" i="31"/>
  <c r="H53" i="31"/>
  <c r="BZ53" i="31"/>
  <c r="AJ54" i="31"/>
  <c r="ED54" i="31"/>
  <c r="H55" i="31"/>
  <c r="BE55" i="31"/>
  <c r="DP55" i="31"/>
  <c r="BL63" i="31"/>
  <c r="BZ65" i="31"/>
  <c r="O69" i="31"/>
  <c r="FX70" i="31"/>
  <c r="C70" i="30" s="1"/>
  <c r="C70" i="32" s="1"/>
  <c r="BE73" i="31"/>
  <c r="AC74" i="31"/>
  <c r="DW77" i="31"/>
  <c r="CT83" i="31"/>
  <c r="CU83" i="31" s="1"/>
  <c r="FX83" i="31" s="1"/>
  <c r="C83" i="30" s="1"/>
  <c r="DB85" i="31"/>
  <c r="AP91" i="31"/>
  <c r="AQ91" i="31" s="1"/>
  <c r="CT91" i="31"/>
  <c r="CU91" i="31" s="1"/>
  <c r="BZ129" i="31"/>
  <c r="BS152" i="31"/>
  <c r="BZ153" i="31"/>
  <c r="BS179" i="31"/>
  <c r="I58" i="32"/>
  <c r="J59" i="32"/>
  <c r="EY150" i="31"/>
  <c r="CN150" i="31"/>
  <c r="ER153" i="31"/>
  <c r="AC156" i="31"/>
  <c r="BS157" i="31"/>
  <c r="H170" i="31"/>
  <c r="D32" i="9"/>
  <c r="N126" i="19"/>
  <c r="AX41" i="31"/>
  <c r="H42" i="31"/>
  <c r="FX42" i="31" s="1"/>
  <c r="C42" i="30" s="1"/>
  <c r="AQ45" i="31"/>
  <c r="CU47" i="31"/>
  <c r="ER50" i="31"/>
  <c r="BL60" i="31"/>
  <c r="DB61" i="31"/>
  <c r="O63" i="31"/>
  <c r="ER65" i="31"/>
  <c r="CU66" i="31"/>
  <c r="ER66" i="31"/>
  <c r="DW70" i="31"/>
  <c r="AQ72" i="31"/>
  <c r="FX72" i="31" s="1"/>
  <c r="C72" i="30" s="1"/>
  <c r="BL75" i="31"/>
  <c r="BZ77" i="31"/>
  <c r="BZ78" i="31"/>
  <c r="FX78" i="31" s="1"/>
  <c r="C78" i="30" s="1"/>
  <c r="DW78" i="31"/>
  <c r="CT79" i="31"/>
  <c r="CU79" i="31" s="1"/>
  <c r="BZ83" i="31"/>
  <c r="AI85" i="31"/>
  <c r="AJ85" i="31" s="1"/>
  <c r="BZ91" i="31"/>
  <c r="AI92" i="31"/>
  <c r="AJ92" i="31" s="1"/>
  <c r="CN100" i="31"/>
  <c r="CT102" i="31"/>
  <c r="CU102" i="31" s="1"/>
  <c r="BZ104" i="31"/>
  <c r="O109" i="31"/>
  <c r="FX109" i="31" s="1"/>
  <c r="C109" i="30" s="1"/>
  <c r="C109" i="32" s="1"/>
  <c r="H111" i="31"/>
  <c r="ER111" i="31"/>
  <c r="AC117" i="31"/>
  <c r="CN123" i="31"/>
  <c r="FX123" i="31" s="1"/>
  <c r="C123" i="30" s="1"/>
  <c r="H124" i="31"/>
  <c r="EY138" i="31"/>
  <c r="DW138" i="31"/>
  <c r="O138" i="31"/>
  <c r="BS145" i="31"/>
  <c r="ED145" i="31"/>
  <c r="CN154" i="31"/>
  <c r="FX154" i="31" s="1"/>
  <c r="C154" i="30" s="1"/>
  <c r="ER154" i="31"/>
  <c r="BS156" i="31"/>
  <c r="CN160" i="31"/>
  <c r="BS162" i="31"/>
  <c r="ER162" i="31"/>
  <c r="DP167" i="31"/>
  <c r="BZ176" i="31"/>
  <c r="O179" i="31"/>
  <c r="FX179" i="31" s="1"/>
  <c r="C179" i="30" s="1"/>
  <c r="H180" i="31"/>
  <c r="EY181" i="31"/>
  <c r="O181" i="31"/>
  <c r="J38" i="32"/>
  <c r="I37" i="32"/>
  <c r="J124" i="32"/>
  <c r="I123" i="32"/>
  <c r="N8" i="19"/>
  <c r="N12" i="19"/>
  <c r="N15" i="19"/>
  <c r="N19" i="19"/>
  <c r="N57" i="19"/>
  <c r="N68" i="19"/>
  <c r="N72" i="19"/>
  <c r="N90" i="19"/>
  <c r="CN60" i="31"/>
  <c r="DP61" i="31"/>
  <c r="ER61" i="31"/>
  <c r="AI62" i="31"/>
  <c r="AJ62" i="31" s="1"/>
  <c r="FX62" i="31" s="1"/>
  <c r="C62" i="30" s="1"/>
  <c r="DB62" i="31"/>
  <c r="DB63" i="31"/>
  <c r="DP65" i="31"/>
  <c r="AC66" i="31"/>
  <c r="H69" i="31"/>
  <c r="BE69" i="31"/>
  <c r="FX69" i="31" s="1"/>
  <c r="C69" i="30" s="1"/>
  <c r="ER71" i="31"/>
  <c r="BE72" i="31"/>
  <c r="CU72" i="31"/>
  <c r="AQ73" i="31"/>
  <c r="DB73" i="31"/>
  <c r="ER75" i="31"/>
  <c r="BE76" i="31"/>
  <c r="CN77" i="31"/>
  <c r="FX77" i="31" s="1"/>
  <c r="C77" i="30" s="1"/>
  <c r="ER77" i="31"/>
  <c r="AQ82" i="31"/>
  <c r="FX82" i="31" s="1"/>
  <c r="C82" i="30" s="1"/>
  <c r="CU82" i="31"/>
  <c r="ER83" i="31"/>
  <c r="AI86" i="31"/>
  <c r="AJ86" i="31" s="1"/>
  <c r="CN86" i="31"/>
  <c r="BL87" i="31"/>
  <c r="AI88" i="31"/>
  <c r="AJ88" i="31" s="1"/>
  <c r="H93" i="31"/>
  <c r="H101" i="31"/>
  <c r="BE101" i="31"/>
  <c r="DP108" i="31"/>
  <c r="AC109" i="31"/>
  <c r="O111" i="31"/>
  <c r="FX111" i="31" s="1"/>
  <c r="C111" i="30" s="1"/>
  <c r="AJ112" i="31"/>
  <c r="BE115" i="31"/>
  <c r="AJ117" i="31"/>
  <c r="O124" i="31"/>
  <c r="ER124" i="31"/>
  <c r="CN126" i="31"/>
  <c r="DB137" i="31"/>
  <c r="DB152" i="31"/>
  <c r="BL153" i="31"/>
  <c r="H156" i="31"/>
  <c r="FX156" i="31" s="1"/>
  <c r="C156" i="30" s="1"/>
  <c r="DP157" i="31"/>
  <c r="BS159" i="31"/>
  <c r="BS167" i="31"/>
  <c r="CN173" i="31"/>
  <c r="CN178" i="31"/>
  <c r="N65" i="19"/>
  <c r="CN96" i="31"/>
  <c r="H97" i="31"/>
  <c r="FX97" i="31" s="1"/>
  <c r="C97" i="30" s="1"/>
  <c r="BZ103" i="31"/>
  <c r="ER109" i="31"/>
  <c r="EY110" i="31"/>
  <c r="FX110" i="31" s="1"/>
  <c r="C110" i="30" s="1"/>
  <c r="BL111" i="31"/>
  <c r="CN112" i="31"/>
  <c r="EY116" i="31"/>
  <c r="H120" i="31"/>
  <c r="DP123" i="31"/>
  <c r="DP131" i="31"/>
  <c r="H137" i="31"/>
  <c r="BZ137" i="31"/>
  <c r="BZ145" i="31"/>
  <c r="ED147" i="31"/>
  <c r="O147" i="31"/>
  <c r="O152" i="31"/>
  <c r="CN152" i="31"/>
  <c r="FX152" i="31" s="1"/>
  <c r="C152" i="30" s="1"/>
  <c r="O153" i="31"/>
  <c r="ER155" i="31"/>
  <c r="FX155" i="31" s="1"/>
  <c r="C155" i="30" s="1"/>
  <c r="DB156" i="31"/>
  <c r="O157" i="31"/>
  <c r="O159" i="31"/>
  <c r="BZ159" i="31"/>
  <c r="CN162" i="31"/>
  <c r="BZ167" i="31"/>
  <c r="BS176" i="31"/>
  <c r="EK177" i="31"/>
  <c r="EY177" i="31"/>
  <c r="BS178" i="31"/>
  <c r="CN179" i="31"/>
  <c r="N25" i="19"/>
  <c r="N36" i="19"/>
  <c r="N40" i="19"/>
  <c r="N58" i="19"/>
  <c r="N129" i="19"/>
  <c r="BZ111" i="31"/>
  <c r="AJ114" i="31"/>
  <c r="DP114" i="31"/>
  <c r="ER115" i="31"/>
  <c r="BE117" i="31"/>
  <c r="ER117" i="31"/>
  <c r="FX117" i="31" s="1"/>
  <c r="C117" i="30" s="1"/>
  <c r="AJ121" i="31"/>
  <c r="AJ126" i="31"/>
  <c r="BL129" i="31"/>
  <c r="BE131" i="31"/>
  <c r="AJ145" i="31"/>
  <c r="BL150" i="31"/>
  <c r="DB153" i="31"/>
  <c r="H162" i="31"/>
  <c r="FX162" i="31" s="1"/>
  <c r="C162" i="30" s="1"/>
  <c r="H167" i="31"/>
  <c r="EY169" i="31"/>
  <c r="EK169" i="31"/>
  <c r="J55" i="32"/>
  <c r="I54" i="32"/>
  <c r="N33" i="19"/>
  <c r="N96" i="19"/>
  <c r="DW129" i="31"/>
  <c r="O130" i="31"/>
  <c r="O132" i="31"/>
  <c r="CN133" i="31"/>
  <c r="AC134" i="31"/>
  <c r="BL137" i="31"/>
  <c r="DW140" i="31"/>
  <c r="BZ144" i="31"/>
  <c r="DW145" i="31"/>
  <c r="H152" i="31"/>
  <c r="DB157" i="31"/>
  <c r="H159" i="31"/>
  <c r="FX159" i="31" s="1"/>
  <c r="C159" i="30" s="1"/>
  <c r="O165" i="31"/>
  <c r="CN172" i="31"/>
  <c r="DB180" i="31"/>
  <c r="N9" i="19"/>
  <c r="N16" i="19"/>
  <c r="N41" i="19"/>
  <c r="N48" i="19"/>
  <c r="N73" i="19"/>
  <c r="N80" i="19"/>
  <c r="N105" i="19"/>
  <c r="N112" i="19"/>
  <c r="O129" i="31"/>
  <c r="O135" i="31"/>
  <c r="FX135" i="31" s="1"/>
  <c r="C135" i="30" s="1"/>
  <c r="EY135" i="31"/>
  <c r="H138" i="31"/>
  <c r="BS147" i="31"/>
  <c r="FX147" i="31" s="1"/>
  <c r="C147" i="30" s="1"/>
  <c r="H150" i="31"/>
  <c r="FX150" i="31" s="1"/>
  <c r="C150" i="30" s="1"/>
  <c r="O155" i="31"/>
  <c r="H158" i="31"/>
  <c r="O167" i="31"/>
  <c r="FX167" i="31" s="1"/>
  <c r="C167" i="30" s="1"/>
  <c r="H168" i="31"/>
  <c r="DP177" i="31"/>
  <c r="BZ179" i="31"/>
  <c r="D33" i="9"/>
  <c r="BL138" i="31"/>
  <c r="BE145" i="31"/>
  <c r="CN145" i="31"/>
  <c r="BZ147" i="31"/>
  <c r="BZ149" i="31"/>
  <c r="FX149" i="31" s="1"/>
  <c r="C149" i="30" s="1"/>
  <c r="ER152" i="31"/>
  <c r="BL156" i="31"/>
  <c r="AC157" i="31"/>
  <c r="DP162" i="31"/>
  <c r="O168" i="31"/>
  <c r="O169" i="31"/>
  <c r="FX169" i="31" s="1"/>
  <c r="C169" i="30" s="1"/>
  <c r="DB169" i="31"/>
  <c r="CN176" i="31"/>
  <c r="H179" i="31"/>
  <c r="DB181" i="31"/>
  <c r="I20" i="32"/>
  <c r="I40" i="32"/>
  <c r="I81" i="32"/>
  <c r="I88" i="32"/>
  <c r="I163" i="32"/>
  <c r="N10" i="19"/>
  <c r="N28" i="19"/>
  <c r="N31" i="19"/>
  <c r="N35" i="19"/>
  <c r="N42" i="19"/>
  <c r="N60" i="19"/>
  <c r="N63" i="19"/>
  <c r="N67" i="19"/>
  <c r="N74" i="19"/>
  <c r="N92" i="19"/>
  <c r="N95" i="19"/>
  <c r="N99" i="19"/>
  <c r="N106" i="19"/>
  <c r="N124" i="19"/>
  <c r="N127" i="19"/>
  <c r="N131" i="19"/>
  <c r="N133" i="19"/>
  <c r="D31" i="9"/>
  <c r="I34" i="32"/>
  <c r="I48" i="32"/>
  <c r="I84" i="32"/>
  <c r="I97" i="32"/>
  <c r="I125" i="32"/>
  <c r="I134" i="32"/>
  <c r="I89" i="32"/>
  <c r="I21" i="32"/>
  <c r="I39" i="32"/>
  <c r="J44" i="32"/>
  <c r="I56" i="32"/>
  <c r="J70" i="32"/>
  <c r="I150" i="32"/>
  <c r="J68" i="32"/>
  <c r="I155" i="32"/>
  <c r="I117" i="32"/>
  <c r="I179" i="32"/>
  <c r="J80" i="32"/>
  <c r="I98" i="32"/>
  <c r="I18" i="32"/>
  <c r="I27" i="32"/>
  <c r="J31" i="32"/>
  <c r="I62" i="32"/>
  <c r="I90" i="32"/>
  <c r="I126" i="32"/>
  <c r="I142" i="32"/>
  <c r="I147" i="32"/>
  <c r="I174" i="32"/>
  <c r="I112" i="32"/>
  <c r="I26" i="32"/>
  <c r="I65" i="32"/>
  <c r="I131" i="32"/>
  <c r="I141" i="32"/>
  <c r="I166" i="32"/>
  <c r="I35" i="32"/>
  <c r="J94" i="32"/>
  <c r="I113" i="32"/>
  <c r="I36" i="32"/>
  <c r="I104" i="32"/>
  <c r="I118" i="32"/>
  <c r="J147" i="32"/>
  <c r="I157" i="32"/>
  <c r="I187" i="32"/>
  <c r="I73" i="32"/>
  <c r="I70" i="32"/>
  <c r="I31" i="32"/>
  <c r="I107" i="32"/>
  <c r="J117" i="32"/>
  <c r="J131" i="32"/>
  <c r="J179" i="32"/>
  <c r="J23" i="32"/>
  <c r="I28" i="32"/>
  <c r="I46" i="32"/>
  <c r="I63" i="32"/>
  <c r="I72" i="32"/>
  <c r="I91" i="32"/>
  <c r="I96" i="32"/>
  <c r="I133" i="32"/>
  <c r="J163" i="32"/>
  <c r="J16" i="30"/>
  <c r="L16" i="32" s="1"/>
  <c r="J65" i="30"/>
  <c r="L65" i="32" s="1"/>
  <c r="J153" i="30"/>
  <c r="L153" i="32" s="1"/>
  <c r="J33" i="30"/>
  <c r="L33" i="32" s="1"/>
  <c r="J129" i="30"/>
  <c r="L129" i="32" s="1"/>
  <c r="J23" i="30"/>
  <c r="L23" i="32" s="1"/>
  <c r="J37" i="30"/>
  <c r="L37" i="32" s="1"/>
  <c r="J73" i="30"/>
  <c r="L73" i="32" s="1"/>
  <c r="J105" i="30"/>
  <c r="L105" i="32" s="1"/>
  <c r="J133" i="30"/>
  <c r="L133" i="32" s="1"/>
  <c r="J161" i="30"/>
  <c r="L161" i="32" s="1"/>
  <c r="J125" i="30"/>
  <c r="L125" i="32" s="1"/>
  <c r="J69" i="30"/>
  <c r="L69" i="32" s="1"/>
  <c r="J27" i="30"/>
  <c r="L27" i="32" s="1"/>
  <c r="J45" i="30"/>
  <c r="L45" i="32" s="1"/>
  <c r="J77" i="30"/>
  <c r="L77" i="32" s="1"/>
  <c r="J137" i="30"/>
  <c r="L137" i="32" s="1"/>
  <c r="J165" i="30"/>
  <c r="L165" i="32" s="1"/>
  <c r="J97" i="30"/>
  <c r="L97" i="32" s="1"/>
  <c r="J101" i="30"/>
  <c r="L101" i="32" s="1"/>
  <c r="J15" i="30"/>
  <c r="L15" i="32" s="1"/>
  <c r="J17" i="30"/>
  <c r="L17" i="32" s="1"/>
  <c r="J42" i="30"/>
  <c r="L42" i="32" s="1"/>
  <c r="J49" i="30"/>
  <c r="L49" i="32" s="1"/>
  <c r="J81" i="30"/>
  <c r="L81" i="32" s="1"/>
  <c r="J109" i="30"/>
  <c r="L109" i="32" s="1"/>
  <c r="J141" i="30"/>
  <c r="L141" i="32" s="1"/>
  <c r="J169" i="30"/>
  <c r="L169" i="32" s="1"/>
  <c r="J29" i="30"/>
  <c r="L29" i="32" s="1"/>
  <c r="J185" i="30"/>
  <c r="L185" i="32" s="1"/>
  <c r="J157" i="30"/>
  <c r="L157" i="32" s="1"/>
  <c r="J53" i="30"/>
  <c r="L53" i="32" s="1"/>
  <c r="J85" i="30"/>
  <c r="L85" i="32" s="1"/>
  <c r="J113" i="30"/>
  <c r="L113" i="32" s="1"/>
  <c r="J145" i="30"/>
  <c r="L145" i="32" s="1"/>
  <c r="J173" i="30"/>
  <c r="L173" i="32" s="1"/>
  <c r="BS183" i="31"/>
  <c r="DP183" i="31"/>
  <c r="BS185" i="31"/>
  <c r="H183" i="31"/>
  <c r="FX183" i="31" s="1"/>
  <c r="C183" i="30" s="1"/>
  <c r="O183" i="31"/>
  <c r="EK183" i="31"/>
  <c r="DB183" i="31"/>
  <c r="EJ186" i="31"/>
  <c r="DO185" i="31"/>
  <c r="DP185" i="31" s="1"/>
  <c r="DA187" i="31"/>
  <c r="BY184" i="31"/>
  <c r="BY188" i="31"/>
  <c r="BZ188" i="31" s="1"/>
  <c r="EK185" i="31"/>
  <c r="BR188" i="31"/>
  <c r="BS188" i="31" s="1"/>
  <c r="G184" i="31"/>
  <c r="C19" i="32"/>
  <c r="FX22" i="31"/>
  <c r="C22" i="30" s="1"/>
  <c r="FX13" i="31"/>
  <c r="C13" i="30" s="1"/>
  <c r="FX12" i="31"/>
  <c r="C12" i="30" s="1"/>
  <c r="FX31" i="31"/>
  <c r="C31" i="30" s="1"/>
  <c r="ER18" i="31"/>
  <c r="CN18" i="31"/>
  <c r="EK25" i="31"/>
  <c r="EY25" i="31"/>
  <c r="ED25" i="31"/>
  <c r="AQ25" i="31"/>
  <c r="V25" i="31"/>
  <c r="FX29" i="31"/>
  <c r="C29" i="30" s="1"/>
  <c r="AC46" i="31"/>
  <c r="AQ52" i="31"/>
  <c r="FX56" i="31"/>
  <c r="C56" i="30" s="1"/>
  <c r="AP90" i="31"/>
  <c r="AQ90" i="31" s="1"/>
  <c r="J14" i="30"/>
  <c r="L14" i="32" s="1"/>
  <c r="J28" i="30"/>
  <c r="L28" i="32" s="1"/>
  <c r="H24" i="31"/>
  <c r="BZ24" i="31"/>
  <c r="ER24" i="31"/>
  <c r="AC25" i="31"/>
  <c r="AC28" i="31"/>
  <c r="O30" i="31"/>
  <c r="AC34" i="31"/>
  <c r="CN38" i="31"/>
  <c r="AC48" i="31"/>
  <c r="AJ64" i="31"/>
  <c r="H64" i="31"/>
  <c r="EK64" i="31"/>
  <c r="DP64" i="31"/>
  <c r="BL64" i="31"/>
  <c r="EY64" i="31"/>
  <c r="DB64" i="31"/>
  <c r="CG64" i="31"/>
  <c r="ED64" i="31"/>
  <c r="AQ64" i="31"/>
  <c r="ER64" i="31"/>
  <c r="BE79" i="31"/>
  <c r="EK79" i="31"/>
  <c r="O79" i="31"/>
  <c r="EK84" i="31"/>
  <c r="EY84" i="31"/>
  <c r="O84" i="31"/>
  <c r="FX89" i="31"/>
  <c r="C89" i="30" s="1"/>
  <c r="EK108" i="31"/>
  <c r="H108" i="31"/>
  <c r="EY108" i="31"/>
  <c r="DB108" i="31"/>
  <c r="ER108" i="31"/>
  <c r="BZ108" i="31"/>
  <c r="BE108" i="31"/>
  <c r="ER46" i="31"/>
  <c r="EK46" i="31"/>
  <c r="DI46" i="31"/>
  <c r="EY46" i="31"/>
  <c r="EK52" i="31"/>
  <c r="DI52" i="31"/>
  <c r="BL52" i="31"/>
  <c r="EY52" i="31"/>
  <c r="ER34" i="31"/>
  <c r="DW34" i="31"/>
  <c r="H34" i="31"/>
  <c r="CN34" i="31"/>
  <c r="EK48" i="31"/>
  <c r="DI48" i="31"/>
  <c r="DB48" i="31"/>
  <c r="AQ48" i="31"/>
  <c r="ED48" i="31"/>
  <c r="BL48" i="31"/>
  <c r="EY48" i="31"/>
  <c r="J188" i="30"/>
  <c r="L188" i="32" s="1"/>
  <c r="J184" i="30"/>
  <c r="L184" i="32" s="1"/>
  <c r="J180" i="30"/>
  <c r="L180" i="32" s="1"/>
  <c r="J176" i="30"/>
  <c r="L176" i="32" s="1"/>
  <c r="J172" i="30"/>
  <c r="L172" i="32" s="1"/>
  <c r="J168" i="30"/>
  <c r="L168" i="32" s="1"/>
  <c r="J164" i="30"/>
  <c r="L164" i="32" s="1"/>
  <c r="J160" i="30"/>
  <c r="L160" i="32" s="1"/>
  <c r="J156" i="30"/>
  <c r="L156" i="32" s="1"/>
  <c r="J152" i="30"/>
  <c r="L152" i="32" s="1"/>
  <c r="J148" i="30"/>
  <c r="L148" i="32" s="1"/>
  <c r="J144" i="30"/>
  <c r="L144" i="32" s="1"/>
  <c r="J140" i="30"/>
  <c r="L140" i="32" s="1"/>
  <c r="J136" i="30"/>
  <c r="L136" i="32" s="1"/>
  <c r="J132" i="30"/>
  <c r="L132" i="32" s="1"/>
  <c r="J128" i="30"/>
  <c r="L128" i="32" s="1"/>
  <c r="J124" i="30"/>
  <c r="L124" i="32" s="1"/>
  <c r="J120" i="30"/>
  <c r="L120" i="32" s="1"/>
  <c r="J116" i="30"/>
  <c r="L116" i="32" s="1"/>
  <c r="J112" i="30"/>
  <c r="L112" i="32" s="1"/>
  <c r="J108" i="30"/>
  <c r="L108" i="32" s="1"/>
  <c r="J104" i="30"/>
  <c r="L104" i="32" s="1"/>
  <c r="J100" i="30"/>
  <c r="L100" i="32" s="1"/>
  <c r="J96" i="30"/>
  <c r="L96" i="32" s="1"/>
  <c r="J92" i="30"/>
  <c r="L92" i="32" s="1"/>
  <c r="J88" i="30"/>
  <c r="L88" i="32" s="1"/>
  <c r="J84" i="30"/>
  <c r="L84" i="32" s="1"/>
  <c r="J80" i="30"/>
  <c r="L80" i="32" s="1"/>
  <c r="J76" i="30"/>
  <c r="L76" i="32" s="1"/>
  <c r="J72" i="30"/>
  <c r="L72" i="32" s="1"/>
  <c r="J68" i="30"/>
  <c r="L68" i="32" s="1"/>
  <c r="J64" i="30"/>
  <c r="L64" i="32" s="1"/>
  <c r="J60" i="30"/>
  <c r="L60" i="32" s="1"/>
  <c r="J56" i="30"/>
  <c r="L56" i="32" s="1"/>
  <c r="J52" i="30"/>
  <c r="L52" i="32" s="1"/>
  <c r="J48" i="30"/>
  <c r="L48" i="32" s="1"/>
  <c r="J44" i="30"/>
  <c r="L44" i="32" s="1"/>
  <c r="J40" i="30"/>
  <c r="L40" i="32" s="1"/>
  <c r="J36" i="30"/>
  <c r="L36" i="32" s="1"/>
  <c r="J32" i="30"/>
  <c r="L32" i="32" s="1"/>
  <c r="J26" i="30"/>
  <c r="L26" i="32" s="1"/>
  <c r="J18" i="30"/>
  <c r="L18" i="32" s="1"/>
  <c r="K7" i="30"/>
  <c r="K188" i="30" s="1"/>
  <c r="L188" i="30" s="1"/>
  <c r="J187" i="30"/>
  <c r="L187" i="32" s="1"/>
  <c r="J183" i="30"/>
  <c r="L183" i="32" s="1"/>
  <c r="J179" i="30"/>
  <c r="L179" i="32" s="1"/>
  <c r="J175" i="30"/>
  <c r="L175" i="32" s="1"/>
  <c r="J171" i="30"/>
  <c r="L171" i="32" s="1"/>
  <c r="J167" i="30"/>
  <c r="L167" i="32" s="1"/>
  <c r="J163" i="30"/>
  <c r="L163" i="32" s="1"/>
  <c r="J159" i="30"/>
  <c r="L159" i="32" s="1"/>
  <c r="J155" i="30"/>
  <c r="L155" i="32" s="1"/>
  <c r="J151" i="30"/>
  <c r="L151" i="32" s="1"/>
  <c r="J147" i="30"/>
  <c r="L147" i="32" s="1"/>
  <c r="J143" i="30"/>
  <c r="L143" i="32" s="1"/>
  <c r="J139" i="30"/>
  <c r="L139" i="32" s="1"/>
  <c r="J135" i="30"/>
  <c r="L135" i="32" s="1"/>
  <c r="J131" i="30"/>
  <c r="L131" i="32" s="1"/>
  <c r="J127" i="30"/>
  <c r="L127" i="32" s="1"/>
  <c r="J123" i="30"/>
  <c r="L123" i="32" s="1"/>
  <c r="J119" i="30"/>
  <c r="L119" i="32" s="1"/>
  <c r="J115" i="30"/>
  <c r="L115" i="32" s="1"/>
  <c r="J111" i="30"/>
  <c r="L111" i="32" s="1"/>
  <c r="J107" i="30"/>
  <c r="L107" i="32" s="1"/>
  <c r="J103" i="30"/>
  <c r="L103" i="32" s="1"/>
  <c r="J99" i="30"/>
  <c r="L99" i="32" s="1"/>
  <c r="J95" i="30"/>
  <c r="L95" i="32" s="1"/>
  <c r="J91" i="30"/>
  <c r="L91" i="32" s="1"/>
  <c r="J87" i="30"/>
  <c r="L87" i="32" s="1"/>
  <c r="J83" i="30"/>
  <c r="L83" i="32" s="1"/>
  <c r="J79" i="30"/>
  <c r="L79" i="32" s="1"/>
  <c r="J75" i="30"/>
  <c r="L75" i="32" s="1"/>
  <c r="J71" i="30"/>
  <c r="L71" i="32" s="1"/>
  <c r="J67" i="30"/>
  <c r="L67" i="32" s="1"/>
  <c r="J63" i="30"/>
  <c r="L63" i="32" s="1"/>
  <c r="J59" i="30"/>
  <c r="L59" i="32" s="1"/>
  <c r="J55" i="30"/>
  <c r="L55" i="32" s="1"/>
  <c r="J51" i="30"/>
  <c r="L51" i="32" s="1"/>
  <c r="J47" i="30"/>
  <c r="L47" i="32" s="1"/>
  <c r="J43" i="30"/>
  <c r="L43" i="32" s="1"/>
  <c r="J39" i="30"/>
  <c r="L39" i="32" s="1"/>
  <c r="J35" i="30"/>
  <c r="L35" i="32" s="1"/>
  <c r="J31" i="30"/>
  <c r="L31" i="32" s="1"/>
  <c r="J24" i="30"/>
  <c r="L24" i="32" s="1"/>
  <c r="J20" i="30"/>
  <c r="L20" i="32" s="1"/>
  <c r="J13" i="30"/>
  <c r="L13" i="32" s="1"/>
  <c r="J25" i="30"/>
  <c r="L25" i="32" s="1"/>
  <c r="J22" i="30"/>
  <c r="L22" i="32" s="1"/>
  <c r="J19" i="30"/>
  <c r="L19" i="32" s="1"/>
  <c r="A14" i="32"/>
  <c r="J41" i="30"/>
  <c r="L41" i="32" s="1"/>
  <c r="E109" i="30"/>
  <c r="BZ14" i="31"/>
  <c r="FX16" i="31"/>
  <c r="C16" i="30" s="1"/>
  <c r="H18" i="31"/>
  <c r="DB18" i="31"/>
  <c r="V24" i="31"/>
  <c r="H25" i="31"/>
  <c r="AJ25" i="31"/>
  <c r="BZ25" i="31"/>
  <c r="BE30" i="31"/>
  <c r="DW30" i="31"/>
  <c r="H46" i="31"/>
  <c r="BL46" i="31"/>
  <c r="CU46" i="31"/>
  <c r="DW46" i="31"/>
  <c r="AX48" i="31"/>
  <c r="O52" i="31"/>
  <c r="DP52" i="31"/>
  <c r="CN164" i="31"/>
  <c r="BS164" i="31"/>
  <c r="FX50" i="31"/>
  <c r="C50" i="30" s="1"/>
  <c r="J6" i="30"/>
  <c r="K37" i="30"/>
  <c r="L37" i="30" s="1"/>
  <c r="CU14" i="31"/>
  <c r="AJ18" i="31"/>
  <c r="EK18" i="31"/>
  <c r="DI24" i="31"/>
  <c r="EY24" i="31"/>
  <c r="DW24" i="31"/>
  <c r="EY30" i="31"/>
  <c r="EK30" i="31"/>
  <c r="ED30" i="31"/>
  <c r="FX44" i="31"/>
  <c r="C44" i="30" s="1"/>
  <c r="DP48" i="31"/>
  <c r="J46" i="32"/>
  <c r="I45" i="32"/>
  <c r="I186" i="32"/>
  <c r="J187" i="32"/>
  <c r="J46" i="30"/>
  <c r="L46" i="32" s="1"/>
  <c r="J50" i="30"/>
  <c r="L50" i="32" s="1"/>
  <c r="J54" i="30"/>
  <c r="L54" i="32" s="1"/>
  <c r="J58" i="30"/>
  <c r="L58" i="32" s="1"/>
  <c r="J62" i="30"/>
  <c r="L62" i="32" s="1"/>
  <c r="J66" i="30"/>
  <c r="L66" i="32" s="1"/>
  <c r="J70" i="30"/>
  <c r="L70" i="32" s="1"/>
  <c r="J74" i="30"/>
  <c r="L74" i="32" s="1"/>
  <c r="J78" i="30"/>
  <c r="L78" i="32" s="1"/>
  <c r="J82" i="30"/>
  <c r="L82" i="32" s="1"/>
  <c r="J86" i="30"/>
  <c r="L86" i="32" s="1"/>
  <c r="J90" i="30"/>
  <c r="L90" i="32" s="1"/>
  <c r="J94" i="30"/>
  <c r="L94" i="32" s="1"/>
  <c r="J98" i="30"/>
  <c r="L98" i="32" s="1"/>
  <c r="J102" i="30"/>
  <c r="L102" i="32" s="1"/>
  <c r="J106" i="30"/>
  <c r="L106" i="32" s="1"/>
  <c r="J110" i="30"/>
  <c r="L110" i="32" s="1"/>
  <c r="J114" i="30"/>
  <c r="L114" i="32" s="1"/>
  <c r="J118" i="30"/>
  <c r="L118" i="32" s="1"/>
  <c r="J122" i="30"/>
  <c r="L122" i="32" s="1"/>
  <c r="J126" i="30"/>
  <c r="L126" i="32" s="1"/>
  <c r="J130" i="30"/>
  <c r="L130" i="32" s="1"/>
  <c r="J134" i="30"/>
  <c r="L134" i="32" s="1"/>
  <c r="J138" i="30"/>
  <c r="L138" i="32" s="1"/>
  <c r="J142" i="30"/>
  <c r="L142" i="32" s="1"/>
  <c r="J146" i="30"/>
  <c r="L146" i="32" s="1"/>
  <c r="J150" i="30"/>
  <c r="L150" i="32" s="1"/>
  <c r="J154" i="30"/>
  <c r="L154" i="32" s="1"/>
  <c r="J158" i="30"/>
  <c r="L158" i="32" s="1"/>
  <c r="J162" i="30"/>
  <c r="L162" i="32" s="1"/>
  <c r="J166" i="30"/>
  <c r="L166" i="32" s="1"/>
  <c r="J170" i="30"/>
  <c r="L170" i="32" s="1"/>
  <c r="J174" i="30"/>
  <c r="L174" i="32" s="1"/>
  <c r="J178" i="30"/>
  <c r="L178" i="32" s="1"/>
  <c r="J182" i="30"/>
  <c r="L182" i="32" s="1"/>
  <c r="J186" i="30"/>
  <c r="L186" i="32" s="1"/>
  <c r="EK14" i="31"/>
  <c r="DB25" i="31"/>
  <c r="O28" i="31"/>
  <c r="DP28" i="31"/>
  <c r="CN30" i="31"/>
  <c r="DI34" i="31"/>
  <c r="EK38" i="31"/>
  <c r="DI38" i="31"/>
  <c r="DB38" i="31"/>
  <c r="BZ38" i="31"/>
  <c r="EY38" i="31"/>
  <c r="DW48" i="31"/>
  <c r="BZ52" i="31"/>
  <c r="FX53" i="31"/>
  <c r="C53" i="30" s="1"/>
  <c r="T17" i="30"/>
  <c r="BL25" i="31"/>
  <c r="DB34" i="31"/>
  <c r="FX126" i="31"/>
  <c r="C126" i="30" s="1"/>
  <c r="J30" i="30"/>
  <c r="L30" i="32" s="1"/>
  <c r="J38" i="30"/>
  <c r="L38" i="32" s="1"/>
  <c r="K98" i="30"/>
  <c r="L98" i="30" s="1"/>
  <c r="CG14" i="31"/>
  <c r="ER14" i="31"/>
  <c r="O18" i="31"/>
  <c r="CG18" i="31"/>
  <c r="AC24" i="31"/>
  <c r="ED24" i="31"/>
  <c r="O25" i="31"/>
  <c r="ER25" i="31"/>
  <c r="EY28" i="31"/>
  <c r="EK28" i="31"/>
  <c r="V28" i="31"/>
  <c r="AJ30" i="31"/>
  <c r="BL30" i="31"/>
  <c r="CG34" i="31"/>
  <c r="EK34" i="31"/>
  <c r="DB46" i="31"/>
  <c r="O48" i="31"/>
  <c r="CN48" i="31"/>
  <c r="EY60" i="31"/>
  <c r="ED60" i="31"/>
  <c r="DB60" i="31"/>
  <c r="CG60" i="31"/>
  <c r="EK60" i="31"/>
  <c r="CU60" i="31"/>
  <c r="FX96" i="31"/>
  <c r="C96" i="30" s="1"/>
  <c r="EY99" i="31"/>
  <c r="AC99" i="31"/>
  <c r="EK99" i="31"/>
  <c r="AJ99" i="31"/>
  <c r="O108" i="31"/>
  <c r="H99" i="31"/>
  <c r="BL99" i="31"/>
  <c r="EK107" i="31"/>
  <c r="EY107" i="31"/>
  <c r="O107" i="31"/>
  <c r="ER107" i="31"/>
  <c r="AC107" i="31"/>
  <c r="V18" i="31"/>
  <c r="H20" i="31"/>
  <c r="DI27" i="31"/>
  <c r="FX27" i="31" s="1"/>
  <c r="C27" i="30" s="1"/>
  <c r="EK33" i="31"/>
  <c r="DI33" i="31"/>
  <c r="EY39" i="31"/>
  <c r="DI39" i="31"/>
  <c r="FX39" i="31" s="1"/>
  <c r="C39" i="30" s="1"/>
  <c r="O45" i="31"/>
  <c r="BZ45" i="31"/>
  <c r="O46" i="31"/>
  <c r="BE48" i="31"/>
  <c r="ED51" i="31"/>
  <c r="FX68" i="31"/>
  <c r="C68" i="30" s="1"/>
  <c r="AJ84" i="31"/>
  <c r="CN84" i="31"/>
  <c r="O99" i="31"/>
  <c r="FX102" i="31"/>
  <c r="C102" i="30" s="1"/>
  <c r="AC142" i="31"/>
  <c r="BS142" i="31"/>
  <c r="EY142" i="31"/>
  <c r="DP142" i="31"/>
  <c r="EY21" i="31"/>
  <c r="CU25" i="31"/>
  <c r="AQ34" i="31"/>
  <c r="BZ35" i="31"/>
  <c r="AQ38" i="31"/>
  <c r="AC45" i="31"/>
  <c r="CG46" i="31"/>
  <c r="ED46" i="31"/>
  <c r="EK47" i="31"/>
  <c r="DI47" i="31"/>
  <c r="O47" i="31"/>
  <c r="EY47" i="31"/>
  <c r="AJ48" i="31"/>
  <c r="CU48" i="31"/>
  <c r="ED52" i="31"/>
  <c r="EY59" i="31"/>
  <c r="ER59" i="31"/>
  <c r="AC59" i="31"/>
  <c r="ED79" i="31"/>
  <c r="EY92" i="31"/>
  <c r="O92" i="31"/>
  <c r="FX92" i="31" s="1"/>
  <c r="C92" i="30" s="1"/>
  <c r="BE92" i="31"/>
  <c r="H142" i="31"/>
  <c r="DW142" i="31"/>
  <c r="CN24" i="31"/>
  <c r="CN28" i="31"/>
  <c r="AC30" i="31"/>
  <c r="EY35" i="31"/>
  <c r="EK35" i="31"/>
  <c r="DI35" i="31"/>
  <c r="ER45" i="31"/>
  <c r="CU45" i="31"/>
  <c r="AJ46" i="31"/>
  <c r="BE46" i="31"/>
  <c r="H48" i="31"/>
  <c r="EK51" i="31"/>
  <c r="EY51" i="31"/>
  <c r="DI51" i="31"/>
  <c r="AQ51" i="31"/>
  <c r="CN52" i="31"/>
  <c r="H60" i="31"/>
  <c r="AQ60" i="31"/>
  <c r="ER60" i="31"/>
  <c r="O64" i="31"/>
  <c r="BL79" i="31"/>
  <c r="FX80" i="31"/>
  <c r="C80" i="30" s="1"/>
  <c r="DB84" i="31"/>
  <c r="FX98" i="31"/>
  <c r="C98" i="30" s="1"/>
  <c r="AQ99" i="31"/>
  <c r="FX100" i="31"/>
  <c r="C100" i="30" s="1"/>
  <c r="BL18" i="31"/>
  <c r="BZ21" i="31"/>
  <c r="AJ24" i="31"/>
  <c r="BE28" i="31"/>
  <c r="ER28" i="31"/>
  <c r="CG35" i="31"/>
  <c r="V38" i="31"/>
  <c r="BL51" i="31"/>
  <c r="H52" i="31"/>
  <c r="CU52" i="31"/>
  <c r="BZ79" i="31"/>
  <c r="FX86" i="31"/>
  <c r="C86" i="30" s="1"/>
  <c r="FX127" i="31"/>
  <c r="C127" i="30" s="1"/>
  <c r="BZ48" i="31"/>
  <c r="ED59" i="31"/>
  <c r="EK66" i="31"/>
  <c r="EK71" i="31"/>
  <c r="EY71" i="31"/>
  <c r="AP81" i="31"/>
  <c r="AQ81" i="31" s="1"/>
  <c r="FX81" i="31" s="1"/>
  <c r="C81" i="30" s="1"/>
  <c r="H84" i="31"/>
  <c r="FX90" i="31"/>
  <c r="C90" i="30" s="1"/>
  <c r="H107" i="31"/>
  <c r="EY113" i="31"/>
  <c r="BE113" i="31"/>
  <c r="EK113" i="31"/>
  <c r="H113" i="31"/>
  <c r="FX153" i="31"/>
  <c r="C153" i="30" s="1"/>
  <c r="AI61" i="31"/>
  <c r="AJ61" i="31" s="1"/>
  <c r="FX61" i="31" s="1"/>
  <c r="C61" i="30" s="1"/>
  <c r="CN64" i="31"/>
  <c r="CG66" i="31"/>
  <c r="FX66" i="31" s="1"/>
  <c r="C66" i="30" s="1"/>
  <c r="AI67" i="31"/>
  <c r="AJ67" i="31" s="1"/>
  <c r="FX67" i="31" s="1"/>
  <c r="C67" i="30" s="1"/>
  <c r="AQ71" i="31"/>
  <c r="FX71" i="31" s="1"/>
  <c r="C71" i="30" s="1"/>
  <c r="CN71" i="31"/>
  <c r="AC76" i="31"/>
  <c r="BL76" i="31"/>
  <c r="CN107" i="31"/>
  <c r="AC108" i="31"/>
  <c r="EY132" i="31"/>
  <c r="EK132" i="31"/>
  <c r="DB132" i="31"/>
  <c r="BL132" i="31"/>
  <c r="H132" i="31"/>
  <c r="O142" i="31"/>
  <c r="BZ142" i="31"/>
  <c r="ER48" i="31"/>
  <c r="O51" i="31"/>
  <c r="AC52" i="31"/>
  <c r="EK76" i="31"/>
  <c r="EY76" i="31"/>
  <c r="H79" i="31"/>
  <c r="ER79" i="31"/>
  <c r="BZ84" i="31"/>
  <c r="CN85" i="31"/>
  <c r="DB92" i="31"/>
  <c r="EY130" i="31"/>
  <c r="CN130" i="31"/>
  <c r="AJ130" i="31"/>
  <c r="BZ130" i="31"/>
  <c r="AJ52" i="31"/>
  <c r="AQ54" i="31"/>
  <c r="FX54" i="31" s="1"/>
  <c r="C54" i="30" s="1"/>
  <c r="CN54" i="31"/>
  <c r="DI54" i="31"/>
  <c r="EK55" i="31"/>
  <c r="DI55" i="31"/>
  <c r="FX55" i="31" s="1"/>
  <c r="C55" i="30" s="1"/>
  <c r="EY55" i="31"/>
  <c r="AC60" i="31"/>
  <c r="BE60" i="31"/>
  <c r="DW76" i="31"/>
  <c r="ER85" i="31"/>
  <c r="EK91" i="31"/>
  <c r="EY91" i="31"/>
  <c r="FX91" i="31" s="1"/>
  <c r="C91" i="30" s="1"/>
  <c r="DW92" i="31"/>
  <c r="FX122" i="31"/>
  <c r="C122" i="30" s="1"/>
  <c r="BE130" i="31"/>
  <c r="ER69" i="31"/>
  <c r="AI76" i="31"/>
  <c r="AJ76" i="31" s="1"/>
  <c r="AQ79" i="31"/>
  <c r="H85" i="31"/>
  <c r="EK88" i="31"/>
  <c r="FX88" i="31" s="1"/>
  <c r="C88" i="30" s="1"/>
  <c r="EY88" i="31"/>
  <c r="AQ92" i="31"/>
  <c r="BE99" i="31"/>
  <c r="AJ107" i="31"/>
  <c r="BZ132" i="31"/>
  <c r="AC79" i="31"/>
  <c r="AC101" i="31"/>
  <c r="EY101" i="31"/>
  <c r="FX103" i="31"/>
  <c r="C103" i="30" s="1"/>
  <c r="EY124" i="31"/>
  <c r="CN124" i="31"/>
  <c r="CN142" i="31"/>
  <c r="H151" i="31"/>
  <c r="CN151" i="31"/>
  <c r="DB107" i="31"/>
  <c r="AJ108" i="31"/>
  <c r="CN108" i="31"/>
  <c r="EY115" i="31"/>
  <c r="BZ115" i="31"/>
  <c r="FX121" i="31"/>
  <c r="C121" i="30" s="1"/>
  <c r="DW130" i="31"/>
  <c r="DP132" i="31"/>
  <c r="EY133" i="31"/>
  <c r="DB133" i="31"/>
  <c r="EK146" i="31"/>
  <c r="DB146" i="31"/>
  <c r="BZ146" i="31"/>
  <c r="BL146" i="31"/>
  <c r="BE146" i="31"/>
  <c r="BZ181" i="31"/>
  <c r="BZ99" i="31"/>
  <c r="ER113" i="31"/>
  <c r="FX116" i="31"/>
  <c r="C116" i="30" s="1"/>
  <c r="BZ133" i="31"/>
  <c r="EK181" i="31"/>
  <c r="BS181" i="31"/>
  <c r="AI75" i="31"/>
  <c r="AJ75" i="31" s="1"/>
  <c r="DW79" i="31"/>
  <c r="AI94" i="31"/>
  <c r="AJ94" i="31" s="1"/>
  <c r="FX94" i="31" s="1"/>
  <c r="C94" i="30" s="1"/>
  <c r="CN99" i="31"/>
  <c r="O115" i="31"/>
  <c r="BL115" i="31"/>
  <c r="BZ125" i="31"/>
  <c r="EY125" i="31"/>
  <c r="EY137" i="31"/>
  <c r="DW137" i="31"/>
  <c r="FX141" i="31"/>
  <c r="C141" i="30" s="1"/>
  <c r="DB151" i="31"/>
  <c r="FX174" i="31"/>
  <c r="C174" i="30" s="1"/>
  <c r="EY134" i="31"/>
  <c r="BL134" i="31"/>
  <c r="DB134" i="31"/>
  <c r="ED146" i="31"/>
  <c r="FX148" i="31"/>
  <c r="C148" i="30" s="1"/>
  <c r="AX181" i="31"/>
  <c r="AP89" i="31"/>
  <c r="AQ89" i="31" s="1"/>
  <c r="BZ92" i="31"/>
  <c r="ER99" i="31"/>
  <c r="EK104" i="31"/>
  <c r="EY104" i="31"/>
  <c r="BL108" i="31"/>
  <c r="EY112" i="31"/>
  <c r="H112" i="31"/>
  <c r="EK112" i="31"/>
  <c r="H115" i="31"/>
  <c r="EK119" i="31"/>
  <c r="EY119" i="31"/>
  <c r="CN119" i="31"/>
  <c r="EY128" i="31"/>
  <c r="AJ128" i="31"/>
  <c r="FX128" i="31" s="1"/>
  <c r="C128" i="30" s="1"/>
  <c r="BZ134" i="31"/>
  <c r="AJ142" i="31"/>
  <c r="EK170" i="31"/>
  <c r="DB170" i="31"/>
  <c r="BZ170" i="31"/>
  <c r="BE132" i="31"/>
  <c r="AJ133" i="31"/>
  <c r="DP133" i="31"/>
  <c r="H164" i="31"/>
  <c r="FX105" i="31"/>
  <c r="C105" i="30" s="1"/>
  <c r="BZ107" i="31"/>
  <c r="AC112" i="31"/>
  <c r="O113" i="31"/>
  <c r="EY118" i="31"/>
  <c r="FX118" i="31" s="1"/>
  <c r="C118" i="30" s="1"/>
  <c r="EK118" i="31"/>
  <c r="BZ118" i="31"/>
  <c r="CN132" i="31"/>
  <c r="DP134" i="31"/>
  <c r="O137" i="31"/>
  <c r="AI138" i="31"/>
  <c r="AJ138" i="31" s="1"/>
  <c r="FX143" i="31"/>
  <c r="C143" i="30" s="1"/>
  <c r="DB158" i="31"/>
  <c r="O158" i="31"/>
  <c r="O164" i="31"/>
  <c r="DP164" i="31"/>
  <c r="EK166" i="31"/>
  <c r="DB166" i="31"/>
  <c r="FX172" i="31"/>
  <c r="C172" i="30" s="1"/>
  <c r="BS177" i="31"/>
  <c r="CJ187" i="31"/>
  <c r="AJ104" i="31"/>
  <c r="FX104" i="31" s="1"/>
  <c r="C104" i="30" s="1"/>
  <c r="CN106" i="31"/>
  <c r="FX106" i="31" s="1"/>
  <c r="C106" i="30" s="1"/>
  <c r="CU107" i="31"/>
  <c r="AJ113" i="31"/>
  <c r="AJ115" i="31"/>
  <c r="BZ119" i="31"/>
  <c r="AC130" i="31"/>
  <c r="DW133" i="31"/>
  <c r="CN134" i="31"/>
  <c r="O144" i="31"/>
  <c r="BS144" i="31"/>
  <c r="H146" i="31"/>
  <c r="BE151" i="31"/>
  <c r="CN166" i="31"/>
  <c r="DB171" i="31"/>
  <c r="J60" i="32"/>
  <c r="I59" i="32"/>
  <c r="DB164" i="31"/>
  <c r="CN170" i="31"/>
  <c r="I25" i="32"/>
  <c r="J26" i="32"/>
  <c r="CN113" i="31"/>
  <c r="ER114" i="31"/>
  <c r="DB115" i="31"/>
  <c r="AC118" i="31"/>
  <c r="CN120" i="31"/>
  <c r="EK120" i="31"/>
  <c r="ER125" i="31"/>
  <c r="FX125" i="31" s="1"/>
  <c r="C125" i="30" s="1"/>
  <c r="DB128" i="31"/>
  <c r="DW134" i="31"/>
  <c r="AI137" i="31"/>
  <c r="AJ137" i="31" s="1"/>
  <c r="FX139" i="31"/>
  <c r="C139" i="30" s="1"/>
  <c r="BZ151" i="31"/>
  <c r="ER151" i="31"/>
  <c r="H161" i="31"/>
  <c r="DB163" i="31"/>
  <c r="FX163" i="31" s="1"/>
  <c r="C163" i="30" s="1"/>
  <c r="ER164" i="31"/>
  <c r="EG187" i="31"/>
  <c r="EJ187" i="31" s="1"/>
  <c r="DB130" i="31"/>
  <c r="DW136" i="31"/>
  <c r="CN137" i="31"/>
  <c r="ER157" i="31"/>
  <c r="H157" i="31"/>
  <c r="FX157" i="31" s="1"/>
  <c r="C157" i="30" s="1"/>
  <c r="ER160" i="31"/>
  <c r="EY182" i="31"/>
  <c r="BZ182" i="31"/>
  <c r="FX182" i="31" s="1"/>
  <c r="C182" i="30" s="1"/>
  <c r="EJ184" i="31"/>
  <c r="K186" i="31"/>
  <c r="N186" i="31" s="1"/>
  <c r="BY186" i="31"/>
  <c r="BR187" i="31"/>
  <c r="DP151" i="31"/>
  <c r="CN158" i="31"/>
  <c r="EK160" i="31"/>
  <c r="DB160" i="31"/>
  <c r="BS160" i="31"/>
  <c r="O160" i="31"/>
  <c r="H171" i="31"/>
  <c r="CN171" i="31"/>
  <c r="O177" i="31"/>
  <c r="CN177" i="31"/>
  <c r="FX178" i="31"/>
  <c r="C178" i="30" s="1"/>
  <c r="BR184" i="31"/>
  <c r="J48" i="32"/>
  <c r="I47" i="32"/>
  <c r="O134" i="31"/>
  <c r="BZ136" i="31"/>
  <c r="AC136" i="31"/>
  <c r="EY136" i="31"/>
  <c r="DP140" i="31"/>
  <c r="H140" i="31"/>
  <c r="DW144" i="31"/>
  <c r="ER146" i="31"/>
  <c r="O151" i="31"/>
  <c r="H160" i="31"/>
  <c r="DP160" i="31"/>
  <c r="EK161" i="31"/>
  <c r="ER161" i="31"/>
  <c r="ER158" i="31"/>
  <c r="O161" i="31"/>
  <c r="ER165" i="31"/>
  <c r="DB177" i="31"/>
  <c r="G185" i="31"/>
  <c r="H185" i="31" s="1"/>
  <c r="CX186" i="31"/>
  <c r="DA186" i="31" s="1"/>
  <c r="AC140" i="31"/>
  <c r="BS146" i="31"/>
  <c r="N185" i="31"/>
  <c r="O185" i="31" s="1"/>
  <c r="I17" i="32"/>
  <c r="J18" i="32"/>
  <c r="I49" i="32"/>
  <c r="J50" i="32"/>
  <c r="I109" i="32"/>
  <c r="J110" i="32"/>
  <c r="AJ146" i="31"/>
  <c r="BS166" i="31"/>
  <c r="DA185" i="31"/>
  <c r="DB185" i="31" s="1"/>
  <c r="EK188" i="31"/>
  <c r="J43" i="32"/>
  <c r="I42" i="32"/>
  <c r="AJ120" i="31"/>
  <c r="AC124" i="31"/>
  <c r="O131" i="31"/>
  <c r="FX131" i="31" s="1"/>
  <c r="C131" i="30" s="1"/>
  <c r="O133" i="31"/>
  <c r="FX133" i="31" s="1"/>
  <c r="C133" i="30" s="1"/>
  <c r="DB135" i="31"/>
  <c r="DB142" i="31"/>
  <c r="DW150" i="31"/>
  <c r="BS161" i="31"/>
  <c r="CN168" i="31"/>
  <c r="BS170" i="31"/>
  <c r="CN175" i="31"/>
  <c r="FX175" i="31" s="1"/>
  <c r="C175" i="30" s="1"/>
  <c r="EK176" i="31"/>
  <c r="FX176" i="31" s="1"/>
  <c r="C176" i="30" s="1"/>
  <c r="EY176" i="31"/>
  <c r="BS180" i="31"/>
  <c r="H181" i="31"/>
  <c r="FW184" i="31"/>
  <c r="O184" i="31" s="1"/>
  <c r="BD188" i="31"/>
  <c r="BE188" i="31" s="1"/>
  <c r="J84" i="32"/>
  <c r="I83" i="32"/>
  <c r="DO184" i="31"/>
  <c r="DO186" i="31"/>
  <c r="FW186" i="31"/>
  <c r="H186" i="31" s="1"/>
  <c r="BA187" i="31"/>
  <c r="N188" i="31"/>
  <c r="O188" i="31" s="1"/>
  <c r="CJ188" i="31"/>
  <c r="J39" i="32"/>
  <c r="I38" i="32"/>
  <c r="J78" i="32"/>
  <c r="I103" i="32"/>
  <c r="J104" i="32"/>
  <c r="DA184" i="31"/>
  <c r="I51" i="32"/>
  <c r="J86" i="32"/>
  <c r="I85" i="32"/>
  <c r="BY185" i="31"/>
  <c r="BZ185" i="31" s="1"/>
  <c r="I55" i="32"/>
  <c r="J56" i="32"/>
  <c r="I33" i="32"/>
  <c r="J34" i="32"/>
  <c r="DO188" i="31"/>
  <c r="DP188" i="31" s="1"/>
  <c r="J45" i="32"/>
  <c r="I44" i="32"/>
  <c r="I111" i="32"/>
  <c r="J112" i="32"/>
  <c r="J153" i="32"/>
  <c r="I152" i="32"/>
  <c r="FW187" i="31"/>
  <c r="DP187" i="31" s="1"/>
  <c r="I50" i="32"/>
  <c r="J51" i="32"/>
  <c r="J76" i="32"/>
  <c r="I75" i="32"/>
  <c r="I101" i="32"/>
  <c r="J122" i="32"/>
  <c r="I121" i="32"/>
  <c r="I170" i="32"/>
  <c r="J171" i="32"/>
  <c r="BY187" i="31"/>
  <c r="G188" i="31"/>
  <c r="H188" i="31" s="1"/>
  <c r="DA188" i="31"/>
  <c r="DB188" i="31" s="1"/>
  <c r="J15" i="32"/>
  <c r="I23" i="32"/>
  <c r="I108" i="32"/>
  <c r="J109" i="32"/>
  <c r="I16" i="32"/>
  <c r="I24" i="32"/>
  <c r="I32" i="32"/>
  <c r="I41" i="32"/>
  <c r="J93" i="32"/>
  <c r="I135" i="32"/>
  <c r="J136" i="32"/>
  <c r="J67" i="32"/>
  <c r="J54" i="32"/>
  <c r="J75" i="32"/>
  <c r="J83" i="32"/>
  <c r="J62" i="32"/>
  <c r="I52" i="32"/>
  <c r="I60" i="32"/>
  <c r="I68" i="32"/>
  <c r="I76" i="32"/>
  <c r="J81" i="32"/>
  <c r="J87" i="32"/>
  <c r="I86" i="32"/>
  <c r="J129" i="32"/>
  <c r="I164" i="32"/>
  <c r="J165" i="32"/>
  <c r="I180" i="32"/>
  <c r="J181" i="32"/>
  <c r="J137" i="32"/>
  <c r="I136" i="32"/>
  <c r="I140" i="32"/>
  <c r="J120" i="32"/>
  <c r="I122" i="32"/>
  <c r="I172" i="32"/>
  <c r="J173" i="32"/>
  <c r="I94" i="32"/>
  <c r="I102" i="32"/>
  <c r="J107" i="32"/>
  <c r="I110" i="32"/>
  <c r="J115" i="32"/>
  <c r="J128" i="32"/>
  <c r="J144" i="32"/>
  <c r="J157" i="32"/>
  <c r="J152" i="32"/>
  <c r="I160" i="32"/>
  <c r="I168" i="32"/>
  <c r="I176" i="32"/>
  <c r="I184" i="32"/>
  <c r="J139" i="32"/>
  <c r="J160" i="32"/>
  <c r="J168" i="32"/>
  <c r="J176" i="32"/>
  <c r="J184" i="32"/>
  <c r="I129" i="32"/>
  <c r="I137" i="32"/>
  <c r="I145" i="32"/>
  <c r="I153" i="32"/>
  <c r="I161" i="32"/>
  <c r="J166" i="32"/>
  <c r="I169" i="32"/>
  <c r="J174" i="32"/>
  <c r="I177" i="32"/>
  <c r="J182" i="32"/>
  <c r="I185" i="32"/>
  <c r="E36" i="30" l="1"/>
  <c r="C36" i="32"/>
  <c r="C149" i="32"/>
  <c r="E149" i="30"/>
  <c r="G150" i="30" s="1"/>
  <c r="C162" i="32"/>
  <c r="E162" i="30"/>
  <c r="E162" i="32" s="1"/>
  <c r="C40" i="32"/>
  <c r="E40" i="30"/>
  <c r="G41" i="30" s="1"/>
  <c r="FX134" i="31"/>
  <c r="C134" i="30" s="1"/>
  <c r="FX28" i="31"/>
  <c r="C28" i="30" s="1"/>
  <c r="FX136" i="31"/>
  <c r="C136" i="30" s="1"/>
  <c r="FX114" i="31"/>
  <c r="C114" i="30" s="1"/>
  <c r="E114" i="30" s="1"/>
  <c r="FX21" i="31"/>
  <c r="C21" i="30" s="1"/>
  <c r="C21" i="32" s="1"/>
  <c r="FX14" i="31"/>
  <c r="C14" i="30" s="1"/>
  <c r="FX26" i="31"/>
  <c r="C26" i="30" s="1"/>
  <c r="FX180" i="31"/>
  <c r="C180" i="30" s="1"/>
  <c r="C180" i="32" s="1"/>
  <c r="FX177" i="31"/>
  <c r="C177" i="30" s="1"/>
  <c r="FX130" i="31"/>
  <c r="C130" i="30" s="1"/>
  <c r="E130" i="30" s="1"/>
  <c r="FX33" i="31"/>
  <c r="C33" i="30" s="1"/>
  <c r="FX38" i="31"/>
  <c r="C38" i="30" s="1"/>
  <c r="FX165" i="31"/>
  <c r="C165" i="30" s="1"/>
  <c r="E165" i="30" s="1"/>
  <c r="FX101" i="31"/>
  <c r="C101" i="30" s="1"/>
  <c r="C101" i="32" s="1"/>
  <c r="FX51" i="31"/>
  <c r="C51" i="30" s="1"/>
  <c r="C51" i="32" s="1"/>
  <c r="FX58" i="31"/>
  <c r="C58" i="30" s="1"/>
  <c r="FX30" i="31"/>
  <c r="C30" i="30" s="1"/>
  <c r="FX166" i="31"/>
  <c r="C166" i="30" s="1"/>
  <c r="E166" i="30" s="1"/>
  <c r="FX138" i="31"/>
  <c r="C138" i="30" s="1"/>
  <c r="FX84" i="31"/>
  <c r="C84" i="30" s="1"/>
  <c r="C84" i="32" s="1"/>
  <c r="FX35" i="31"/>
  <c r="C35" i="30" s="1"/>
  <c r="FX20" i="31"/>
  <c r="C20" i="30" s="1"/>
  <c r="E20" i="30" s="1"/>
  <c r="E70" i="30"/>
  <c r="G71" i="30" s="1"/>
  <c r="FX170" i="31"/>
  <c r="C170" i="30" s="1"/>
  <c r="E170" i="30" s="1"/>
  <c r="FX124" i="31"/>
  <c r="C124" i="30" s="1"/>
  <c r="FX137" i="31"/>
  <c r="C137" i="30" s="1"/>
  <c r="FX132" i="31"/>
  <c r="C132" i="30" s="1"/>
  <c r="C132" i="32" s="1"/>
  <c r="FX76" i="31"/>
  <c r="C76" i="30" s="1"/>
  <c r="E76" i="30" s="1"/>
  <c r="FX47" i="31"/>
  <c r="C47" i="30" s="1"/>
  <c r="C47" i="32" s="1"/>
  <c r="FX168" i="31"/>
  <c r="C168" i="30" s="1"/>
  <c r="C168" i="32" s="1"/>
  <c r="FX120" i="31"/>
  <c r="C120" i="30" s="1"/>
  <c r="C120" i="32" s="1"/>
  <c r="FX144" i="31"/>
  <c r="C144" i="30" s="1"/>
  <c r="E144" i="30" s="1"/>
  <c r="FX75" i="31"/>
  <c r="C75" i="30" s="1"/>
  <c r="FX45" i="31"/>
  <c r="C45" i="30" s="1"/>
  <c r="FX18" i="31"/>
  <c r="C18" i="30" s="1"/>
  <c r="E18" i="30" s="1"/>
  <c r="K22" i="30"/>
  <c r="L22" i="30" s="1"/>
  <c r="K127" i="30"/>
  <c r="L127" i="30" s="1"/>
  <c r="K66" i="30"/>
  <c r="L66" i="30" s="1"/>
  <c r="K32" i="30"/>
  <c r="L32" i="30" s="1"/>
  <c r="K27" i="30"/>
  <c r="L27" i="30" s="1"/>
  <c r="K30" i="30"/>
  <c r="L30" i="30" s="1"/>
  <c r="K91" i="30"/>
  <c r="L91" i="30" s="1"/>
  <c r="K69" i="30"/>
  <c r="L69" i="30" s="1"/>
  <c r="K101" i="30"/>
  <c r="L101" i="30" s="1"/>
  <c r="K79" i="30"/>
  <c r="L79" i="30" s="1"/>
  <c r="K162" i="30"/>
  <c r="L162" i="30" s="1"/>
  <c r="K133" i="30"/>
  <c r="L133" i="30" s="1"/>
  <c r="K163" i="30"/>
  <c r="L163" i="30" s="1"/>
  <c r="K130" i="30"/>
  <c r="L130" i="30" s="1"/>
  <c r="K165" i="30"/>
  <c r="L165" i="30" s="1"/>
  <c r="EK186" i="31"/>
  <c r="BZ186" i="31"/>
  <c r="BS186" i="31"/>
  <c r="EK187" i="31"/>
  <c r="FX185" i="31"/>
  <c r="C185" i="30" s="1"/>
  <c r="E185" i="30" s="1"/>
  <c r="C67" i="32"/>
  <c r="E67" i="30"/>
  <c r="C133" i="32"/>
  <c r="E133" i="30"/>
  <c r="E51" i="30"/>
  <c r="C170" i="32"/>
  <c r="C124" i="32"/>
  <c r="E124" i="30"/>
  <c r="C163" i="32"/>
  <c r="E163" i="30"/>
  <c r="C88" i="32"/>
  <c r="E88" i="30"/>
  <c r="C55" i="32"/>
  <c r="E55" i="30"/>
  <c r="C92" i="32"/>
  <c r="E92" i="30"/>
  <c r="C30" i="32"/>
  <c r="E30" i="30"/>
  <c r="C14" i="32"/>
  <c r="E14" i="30"/>
  <c r="C130" i="32"/>
  <c r="C138" i="32"/>
  <c r="E138" i="30"/>
  <c r="C137" i="32"/>
  <c r="E137" i="30"/>
  <c r="C76" i="32"/>
  <c r="C81" i="32"/>
  <c r="E81" i="30"/>
  <c r="E47" i="30"/>
  <c r="C28" i="32"/>
  <c r="E28" i="30"/>
  <c r="C114" i="32"/>
  <c r="C177" i="32"/>
  <c r="E177" i="30"/>
  <c r="C35" i="32"/>
  <c r="E35" i="30"/>
  <c r="C144" i="32"/>
  <c r="C106" i="32"/>
  <c r="E106" i="30"/>
  <c r="C75" i="32"/>
  <c r="E75" i="30"/>
  <c r="C45" i="32"/>
  <c r="E45" i="30"/>
  <c r="C165" i="32"/>
  <c r="C176" i="32"/>
  <c r="E176" i="30"/>
  <c r="C33" i="32"/>
  <c r="E33" i="30"/>
  <c r="C166" i="32"/>
  <c r="C136" i="32"/>
  <c r="E136" i="30"/>
  <c r="C182" i="32"/>
  <c r="E182" i="30"/>
  <c r="C134" i="32"/>
  <c r="E134" i="30"/>
  <c r="C54" i="32"/>
  <c r="E54" i="30"/>
  <c r="C38" i="32"/>
  <c r="E38" i="30"/>
  <c r="FX164" i="31"/>
  <c r="C164" i="30" s="1"/>
  <c r="C153" i="32"/>
  <c r="E153" i="30"/>
  <c r="C110" i="32"/>
  <c r="E110" i="30"/>
  <c r="C125" i="32"/>
  <c r="E125" i="30"/>
  <c r="C17" i="32"/>
  <c r="E17" i="30"/>
  <c r="A15" i="32"/>
  <c r="A16" i="30"/>
  <c r="C91" i="32"/>
  <c r="E91" i="30"/>
  <c r="H187" i="31"/>
  <c r="C121" i="32"/>
  <c r="E121" i="30"/>
  <c r="C65" i="32"/>
  <c r="E65" i="30"/>
  <c r="C50" i="32"/>
  <c r="E50" i="30"/>
  <c r="C157" i="32"/>
  <c r="E157" i="30"/>
  <c r="C116" i="32"/>
  <c r="E116" i="30"/>
  <c r="C118" i="32"/>
  <c r="E118" i="30"/>
  <c r="FX151" i="31"/>
  <c r="C151" i="30" s="1"/>
  <c r="C86" i="32"/>
  <c r="E86" i="30"/>
  <c r="FX48" i="31"/>
  <c r="C48" i="30" s="1"/>
  <c r="K186" i="30"/>
  <c r="L186" i="30" s="1"/>
  <c r="K154" i="30"/>
  <c r="L154" i="30" s="1"/>
  <c r="K122" i="30"/>
  <c r="L122" i="30" s="1"/>
  <c r="K90" i="30"/>
  <c r="L90" i="30" s="1"/>
  <c r="K58" i="30"/>
  <c r="L58" i="30" s="1"/>
  <c r="C126" i="32"/>
  <c r="E126" i="30"/>
  <c r="C53" i="32"/>
  <c r="E53" i="30"/>
  <c r="K42" i="30"/>
  <c r="L42" i="30" s="1"/>
  <c r="C44" i="32"/>
  <c r="E44" i="30"/>
  <c r="K45" i="30"/>
  <c r="L45" i="30" s="1"/>
  <c r="K77" i="30"/>
  <c r="L77" i="30" s="1"/>
  <c r="K109" i="30"/>
  <c r="L109" i="30" s="1"/>
  <c r="K141" i="30"/>
  <c r="L141" i="30" s="1"/>
  <c r="K173" i="30"/>
  <c r="L173" i="30" s="1"/>
  <c r="K51" i="30"/>
  <c r="L51" i="30" s="1"/>
  <c r="K99" i="30"/>
  <c r="L99" i="30" s="1"/>
  <c r="K135" i="30"/>
  <c r="L135" i="30" s="1"/>
  <c r="K171" i="30"/>
  <c r="L171" i="30" s="1"/>
  <c r="K87" i="30"/>
  <c r="L87" i="30" s="1"/>
  <c r="C49" i="32"/>
  <c r="E49" i="30"/>
  <c r="FX64" i="31"/>
  <c r="C64" i="30" s="1"/>
  <c r="K168" i="30"/>
  <c r="L168" i="30" s="1"/>
  <c r="K136" i="30"/>
  <c r="L136" i="30" s="1"/>
  <c r="K104" i="30"/>
  <c r="L104" i="30" s="1"/>
  <c r="K72" i="30"/>
  <c r="L72" i="30" s="1"/>
  <c r="K35" i="30"/>
  <c r="L35" i="30" s="1"/>
  <c r="C66" i="32"/>
  <c r="E66" i="30"/>
  <c r="DB184" i="31"/>
  <c r="FX181" i="31"/>
  <c r="C181" i="30" s="1"/>
  <c r="BS184" i="31"/>
  <c r="O186" i="31"/>
  <c r="H184" i="31"/>
  <c r="FX158" i="31"/>
  <c r="C158" i="30" s="1"/>
  <c r="FX112" i="31"/>
  <c r="C112" i="30" s="1"/>
  <c r="C174" i="32"/>
  <c r="E174" i="30"/>
  <c r="C156" i="32"/>
  <c r="E156" i="30"/>
  <c r="C98" i="32"/>
  <c r="E98" i="30"/>
  <c r="FX60" i="31"/>
  <c r="C60" i="30" s="1"/>
  <c r="C102" i="32"/>
  <c r="E102" i="30"/>
  <c r="K182" i="30"/>
  <c r="L182" i="30" s="1"/>
  <c r="K150" i="30"/>
  <c r="L150" i="30" s="1"/>
  <c r="K118" i="30"/>
  <c r="L118" i="30" s="1"/>
  <c r="K86" i="30"/>
  <c r="L86" i="30" s="1"/>
  <c r="K54" i="30"/>
  <c r="L54" i="30" s="1"/>
  <c r="C77" i="32"/>
  <c r="E77" i="30"/>
  <c r="K31" i="30"/>
  <c r="L31" i="30" s="1"/>
  <c r="K49" i="30"/>
  <c r="L49" i="30" s="1"/>
  <c r="K81" i="30"/>
  <c r="L81" i="30" s="1"/>
  <c r="K113" i="30"/>
  <c r="L113" i="30" s="1"/>
  <c r="K145" i="30"/>
  <c r="L145" i="30" s="1"/>
  <c r="K177" i="30"/>
  <c r="L177" i="30" s="1"/>
  <c r="K55" i="30"/>
  <c r="L55" i="30" s="1"/>
  <c r="K103" i="30"/>
  <c r="L103" i="30" s="1"/>
  <c r="K139" i="30"/>
  <c r="L139" i="30" s="1"/>
  <c r="K175" i="30"/>
  <c r="L175" i="30" s="1"/>
  <c r="K119" i="30"/>
  <c r="L119" i="30" s="1"/>
  <c r="E149" i="32"/>
  <c r="FX34" i="31"/>
  <c r="C34" i="30" s="1"/>
  <c r="K164" i="30"/>
  <c r="L164" i="30" s="1"/>
  <c r="K132" i="30"/>
  <c r="L132" i="30" s="1"/>
  <c r="K100" i="30"/>
  <c r="L100" i="30" s="1"/>
  <c r="K68" i="30"/>
  <c r="L68" i="30" s="1"/>
  <c r="E36" i="32"/>
  <c r="G37" i="30"/>
  <c r="C167" i="32"/>
  <c r="E167" i="30"/>
  <c r="C42" i="32"/>
  <c r="E42" i="30"/>
  <c r="C74" i="32"/>
  <c r="E74" i="30"/>
  <c r="K34" i="30"/>
  <c r="L34" i="30" s="1"/>
  <c r="K25" i="30"/>
  <c r="L25" i="30" s="1"/>
  <c r="K38" i="30"/>
  <c r="L38" i="30" s="1"/>
  <c r="K19" i="30"/>
  <c r="L19" i="30" s="1"/>
  <c r="K24" i="30"/>
  <c r="L24" i="30" s="1"/>
  <c r="K14" i="30"/>
  <c r="L14" i="30" s="1"/>
  <c r="K36" i="30"/>
  <c r="L36" i="30" s="1"/>
  <c r="K21" i="30"/>
  <c r="L21" i="30" s="1"/>
  <c r="K20" i="30"/>
  <c r="L20" i="30" s="1"/>
  <c r="K18" i="30"/>
  <c r="L18" i="30" s="1"/>
  <c r="K13" i="30"/>
  <c r="L13" i="30" s="1"/>
  <c r="C57" i="32"/>
  <c r="E57" i="30"/>
  <c r="FX115" i="31"/>
  <c r="C115" i="30" s="1"/>
  <c r="C100" i="32"/>
  <c r="E100" i="30"/>
  <c r="C68" i="32"/>
  <c r="E68" i="30"/>
  <c r="K158" i="30"/>
  <c r="L158" i="30" s="1"/>
  <c r="K94" i="30"/>
  <c r="L94" i="30" s="1"/>
  <c r="K73" i="30"/>
  <c r="L73" i="30" s="1"/>
  <c r="K105" i="30"/>
  <c r="L105" i="30" s="1"/>
  <c r="K169" i="30"/>
  <c r="L169" i="30" s="1"/>
  <c r="K95" i="30"/>
  <c r="L95" i="30" s="1"/>
  <c r="K167" i="30"/>
  <c r="L167" i="30" s="1"/>
  <c r="C71" i="32"/>
  <c r="E71" i="30"/>
  <c r="FX171" i="31"/>
  <c r="C171" i="30" s="1"/>
  <c r="C135" i="32"/>
  <c r="E135" i="30"/>
  <c r="C105" i="32"/>
  <c r="E105" i="30"/>
  <c r="FX85" i="31"/>
  <c r="C85" i="30" s="1"/>
  <c r="C59" i="32"/>
  <c r="E59" i="30"/>
  <c r="C96" i="32"/>
  <c r="E96" i="30"/>
  <c r="K146" i="30"/>
  <c r="L146" i="30" s="1"/>
  <c r="K82" i="30"/>
  <c r="L82" i="30" s="1"/>
  <c r="C32" i="32"/>
  <c r="E32" i="30"/>
  <c r="K85" i="30"/>
  <c r="L85" i="30" s="1"/>
  <c r="K181" i="30"/>
  <c r="L181" i="30" s="1"/>
  <c r="K143" i="30"/>
  <c r="L143" i="30" s="1"/>
  <c r="K147" i="30"/>
  <c r="L147" i="30" s="1"/>
  <c r="C15" i="32"/>
  <c r="E15" i="30"/>
  <c r="DP186" i="31"/>
  <c r="FX160" i="31"/>
  <c r="C160" i="30" s="1"/>
  <c r="C178" i="32"/>
  <c r="E178" i="30"/>
  <c r="FX161" i="31"/>
  <c r="C161" i="30" s="1"/>
  <c r="BZ184" i="31"/>
  <c r="C147" i="32"/>
  <c r="E147" i="30"/>
  <c r="DB187" i="31"/>
  <c r="C169" i="32"/>
  <c r="E169" i="30"/>
  <c r="C159" i="32"/>
  <c r="E159" i="30"/>
  <c r="FX99" i="31"/>
  <c r="C99" i="30" s="1"/>
  <c r="C83" i="32"/>
  <c r="E83" i="30"/>
  <c r="K174" i="30"/>
  <c r="L174" i="30" s="1"/>
  <c r="K142" i="30"/>
  <c r="L142" i="30" s="1"/>
  <c r="K110" i="30"/>
  <c r="L110" i="30" s="1"/>
  <c r="K78" i="30"/>
  <c r="L78" i="30" s="1"/>
  <c r="K46" i="30"/>
  <c r="L46" i="30" s="1"/>
  <c r="K16" i="30"/>
  <c r="L16" i="30" s="1"/>
  <c r="K57" i="30"/>
  <c r="L57" i="30" s="1"/>
  <c r="K89" i="30"/>
  <c r="L89" i="30" s="1"/>
  <c r="K121" i="30"/>
  <c r="L121" i="30" s="1"/>
  <c r="K153" i="30"/>
  <c r="L153" i="30" s="1"/>
  <c r="K185" i="30"/>
  <c r="L185" i="30" s="1"/>
  <c r="K63" i="30"/>
  <c r="L63" i="30" s="1"/>
  <c r="K111" i="30"/>
  <c r="L111" i="30" s="1"/>
  <c r="K151" i="30"/>
  <c r="L151" i="30" s="1"/>
  <c r="K183" i="30"/>
  <c r="L183" i="30" s="1"/>
  <c r="K15" i="30"/>
  <c r="L15" i="30" s="1"/>
  <c r="FX25" i="31"/>
  <c r="C25" i="30" s="1"/>
  <c r="E109" i="32"/>
  <c r="G110" i="30"/>
  <c r="C41" i="32"/>
  <c r="E41" i="30"/>
  <c r="FX24" i="31"/>
  <c r="C24" i="30" s="1"/>
  <c r="K156" i="30"/>
  <c r="L156" i="30" s="1"/>
  <c r="K124" i="30"/>
  <c r="L124" i="30" s="1"/>
  <c r="K92" i="30"/>
  <c r="L92" i="30" s="1"/>
  <c r="K60" i="30"/>
  <c r="L60" i="30" s="1"/>
  <c r="C29" i="32"/>
  <c r="E29" i="30"/>
  <c r="C73" i="32"/>
  <c r="E73" i="30"/>
  <c r="C31" i="32"/>
  <c r="E31" i="30"/>
  <c r="C22" i="32"/>
  <c r="E22" i="30"/>
  <c r="C139" i="32"/>
  <c r="E139" i="30"/>
  <c r="C117" i="32"/>
  <c r="E117" i="30"/>
  <c r="C123" i="32"/>
  <c r="E123" i="30"/>
  <c r="C104" i="32"/>
  <c r="E104" i="30"/>
  <c r="C90" i="32"/>
  <c r="E90" i="30"/>
  <c r="C39" i="32"/>
  <c r="E39" i="30"/>
  <c r="C27" i="32"/>
  <c r="E27" i="30"/>
  <c r="C18" i="32"/>
  <c r="C89" i="32"/>
  <c r="E89" i="30"/>
  <c r="K176" i="30"/>
  <c r="L176" i="30" s="1"/>
  <c r="K80" i="30"/>
  <c r="L80" i="30" s="1"/>
  <c r="BS187" i="31"/>
  <c r="C122" i="32"/>
  <c r="E122" i="30"/>
  <c r="C37" i="32"/>
  <c r="E37" i="30"/>
  <c r="K26" i="30"/>
  <c r="L26" i="30" s="1"/>
  <c r="K41" i="30"/>
  <c r="L41" i="30" s="1"/>
  <c r="K137" i="30"/>
  <c r="L137" i="30" s="1"/>
  <c r="K47" i="30"/>
  <c r="L47" i="30" s="1"/>
  <c r="K131" i="30"/>
  <c r="L131" i="30" s="1"/>
  <c r="K83" i="30"/>
  <c r="L83" i="30" s="1"/>
  <c r="C87" i="32"/>
  <c r="E87" i="30"/>
  <c r="K172" i="30"/>
  <c r="L172" i="30" s="1"/>
  <c r="K140" i="30"/>
  <c r="L140" i="30" s="1"/>
  <c r="K108" i="30"/>
  <c r="L108" i="30" s="1"/>
  <c r="K76" i="30"/>
  <c r="L76" i="30" s="1"/>
  <c r="K44" i="30"/>
  <c r="L44" i="30" s="1"/>
  <c r="FX113" i="31"/>
  <c r="C113" i="30" s="1"/>
  <c r="EK184" i="31"/>
  <c r="C179" i="32"/>
  <c r="E179" i="30"/>
  <c r="C62" i="32"/>
  <c r="E62" i="30"/>
  <c r="K178" i="30"/>
  <c r="L178" i="30" s="1"/>
  <c r="K114" i="30"/>
  <c r="L114" i="30" s="1"/>
  <c r="K50" i="30"/>
  <c r="L50" i="30" s="1"/>
  <c r="T14" i="30"/>
  <c r="K117" i="30"/>
  <c r="L117" i="30" s="1"/>
  <c r="K107" i="30"/>
  <c r="L107" i="30" s="1"/>
  <c r="K128" i="30"/>
  <c r="L128" i="30" s="1"/>
  <c r="K64" i="30"/>
  <c r="L64" i="30" s="1"/>
  <c r="C23" i="32"/>
  <c r="E23" i="30"/>
  <c r="FX188" i="31"/>
  <c r="C188" i="30" s="1"/>
  <c r="DB186" i="31"/>
  <c r="DP184" i="31"/>
  <c r="C154" i="32"/>
  <c r="E154" i="30"/>
  <c r="FX119" i="31"/>
  <c r="C119" i="30" s="1"/>
  <c r="C172" i="32"/>
  <c r="E172" i="30"/>
  <c r="C145" i="32"/>
  <c r="E145" i="30"/>
  <c r="C148" i="32"/>
  <c r="E148" i="30"/>
  <c r="C141" i="32"/>
  <c r="E141" i="30"/>
  <c r="C111" i="32"/>
  <c r="E111" i="30"/>
  <c r="FX79" i="31"/>
  <c r="C79" i="30" s="1"/>
  <c r="FX107" i="31"/>
  <c r="C107" i="30" s="1"/>
  <c r="FX52" i="31"/>
  <c r="C52" i="30" s="1"/>
  <c r="C80" i="32"/>
  <c r="E80" i="30"/>
  <c r="C97" i="32"/>
  <c r="E97" i="30"/>
  <c r="C63" i="32"/>
  <c r="E63" i="30"/>
  <c r="K170" i="30"/>
  <c r="L170" i="30" s="1"/>
  <c r="K138" i="30"/>
  <c r="L138" i="30" s="1"/>
  <c r="K106" i="30"/>
  <c r="L106" i="30" s="1"/>
  <c r="K74" i="30"/>
  <c r="L74" i="30" s="1"/>
  <c r="K39" i="30"/>
  <c r="L39" i="30" s="1"/>
  <c r="K28" i="30"/>
  <c r="L28" i="30" s="1"/>
  <c r="K61" i="30"/>
  <c r="L61" i="30" s="1"/>
  <c r="K93" i="30"/>
  <c r="L93" i="30" s="1"/>
  <c r="K125" i="30"/>
  <c r="L125" i="30" s="1"/>
  <c r="K157" i="30"/>
  <c r="L157" i="30" s="1"/>
  <c r="K67" i="30"/>
  <c r="L67" i="30" s="1"/>
  <c r="K115" i="30"/>
  <c r="L115" i="30" s="1"/>
  <c r="K155" i="30"/>
  <c r="L155" i="30" s="1"/>
  <c r="K187" i="30"/>
  <c r="L187" i="30" s="1"/>
  <c r="K29" i="30"/>
  <c r="L29" i="30" s="1"/>
  <c r="C82" i="32"/>
  <c r="E82" i="30"/>
  <c r="FX108" i="31"/>
  <c r="C108" i="30" s="1"/>
  <c r="K184" i="30"/>
  <c r="L184" i="30" s="1"/>
  <c r="K152" i="30"/>
  <c r="L152" i="30" s="1"/>
  <c r="K120" i="30"/>
  <c r="L120" i="30" s="1"/>
  <c r="K88" i="30"/>
  <c r="L88" i="30" s="1"/>
  <c r="K56" i="30"/>
  <c r="L56" i="30" s="1"/>
  <c r="C12" i="32"/>
  <c r="E12" i="30"/>
  <c r="C13" i="32"/>
  <c r="E13" i="30"/>
  <c r="E19" i="32"/>
  <c r="G20" i="30"/>
  <c r="C175" i="32"/>
  <c r="E175" i="30"/>
  <c r="FX146" i="31"/>
  <c r="C146" i="30" s="1"/>
  <c r="C128" i="32"/>
  <c r="E128" i="30"/>
  <c r="C127" i="32"/>
  <c r="E127" i="30"/>
  <c r="C69" i="32"/>
  <c r="E69" i="30"/>
  <c r="K144" i="30"/>
  <c r="L144" i="30" s="1"/>
  <c r="K112" i="30"/>
  <c r="L112" i="30" s="1"/>
  <c r="K48" i="30"/>
  <c r="L48" i="30" s="1"/>
  <c r="O187" i="31"/>
  <c r="C61" i="32"/>
  <c r="E61" i="30"/>
  <c r="K126" i="30"/>
  <c r="L126" i="30" s="1"/>
  <c r="K62" i="30"/>
  <c r="L62" i="30" s="1"/>
  <c r="C16" i="32"/>
  <c r="E16" i="30"/>
  <c r="C56" i="32"/>
  <c r="E56" i="30"/>
  <c r="FX140" i="31"/>
  <c r="C140" i="30" s="1"/>
  <c r="C173" i="32"/>
  <c r="E173" i="30"/>
  <c r="C183" i="32"/>
  <c r="E183" i="30"/>
  <c r="C129" i="32"/>
  <c r="E129" i="30"/>
  <c r="C155" i="32"/>
  <c r="E155" i="30"/>
  <c r="C131" i="32"/>
  <c r="E131" i="30"/>
  <c r="C93" i="32"/>
  <c r="E93" i="30"/>
  <c r="C20" i="32"/>
  <c r="C94" i="32"/>
  <c r="E94" i="30"/>
  <c r="K53" i="30"/>
  <c r="L53" i="30" s="1"/>
  <c r="K149" i="30"/>
  <c r="L149" i="30" s="1"/>
  <c r="K59" i="30"/>
  <c r="L59" i="30" s="1"/>
  <c r="K179" i="30"/>
  <c r="L179" i="30" s="1"/>
  <c r="K160" i="30"/>
  <c r="L160" i="30" s="1"/>
  <c r="K96" i="30"/>
  <c r="L96" i="30" s="1"/>
  <c r="K23" i="30"/>
  <c r="L23" i="30" s="1"/>
  <c r="BZ187" i="31"/>
  <c r="C150" i="32"/>
  <c r="E150" i="30"/>
  <c r="C143" i="32"/>
  <c r="E143" i="30"/>
  <c r="C152" i="32"/>
  <c r="E152" i="30"/>
  <c r="C103" i="32"/>
  <c r="E103" i="30"/>
  <c r="C78" i="32"/>
  <c r="E78" i="30"/>
  <c r="C95" i="32"/>
  <c r="E95" i="30"/>
  <c r="C43" i="32"/>
  <c r="E43" i="30"/>
  <c r="FX142" i="31"/>
  <c r="C142" i="30" s="1"/>
  <c r="K166" i="30"/>
  <c r="L166" i="30" s="1"/>
  <c r="K134" i="30"/>
  <c r="L134" i="30" s="1"/>
  <c r="K102" i="30"/>
  <c r="L102" i="30" s="1"/>
  <c r="K70" i="30"/>
  <c r="L70" i="30" s="1"/>
  <c r="K43" i="30"/>
  <c r="L43" i="30" s="1"/>
  <c r="K40" i="30"/>
  <c r="L40" i="30" s="1"/>
  <c r="K33" i="30"/>
  <c r="L33" i="30" s="1"/>
  <c r="K65" i="30"/>
  <c r="L65" i="30" s="1"/>
  <c r="K97" i="30"/>
  <c r="L97" i="30" s="1"/>
  <c r="K129" i="30"/>
  <c r="L129" i="30" s="1"/>
  <c r="K161" i="30"/>
  <c r="L161" i="30" s="1"/>
  <c r="K17" i="30"/>
  <c r="L17" i="30" s="1"/>
  <c r="K71" i="30"/>
  <c r="L71" i="30" s="1"/>
  <c r="K123" i="30"/>
  <c r="L123" i="30" s="1"/>
  <c r="K159" i="30"/>
  <c r="L159" i="30" s="1"/>
  <c r="K75" i="30"/>
  <c r="L75" i="30" s="1"/>
  <c r="C72" i="32"/>
  <c r="E72" i="30"/>
  <c r="FX46" i="31"/>
  <c r="C46" i="30" s="1"/>
  <c r="K180" i="30"/>
  <c r="L180" i="30" s="1"/>
  <c r="K148" i="30"/>
  <c r="L148" i="30" s="1"/>
  <c r="K116" i="30"/>
  <c r="L116" i="30" s="1"/>
  <c r="K84" i="30"/>
  <c r="L84" i="30" s="1"/>
  <c r="K52" i="30"/>
  <c r="L52" i="30" s="1"/>
  <c r="G163" i="30" l="1"/>
  <c r="E120" i="30"/>
  <c r="E120" i="32" s="1"/>
  <c r="E70" i="32"/>
  <c r="G70" i="32" s="1"/>
  <c r="E40" i="32"/>
  <c r="G40" i="32" s="1"/>
  <c r="E21" i="30"/>
  <c r="E168" i="30"/>
  <c r="E84" i="30"/>
  <c r="E84" i="32" s="1"/>
  <c r="C58" i="32"/>
  <c r="E58" i="30"/>
  <c r="C26" i="32"/>
  <c r="E26" i="30"/>
  <c r="E101" i="30"/>
  <c r="E101" i="32" s="1"/>
  <c r="E180" i="30"/>
  <c r="E132" i="30"/>
  <c r="I132" i="30" s="1"/>
  <c r="K132" i="32" s="1"/>
  <c r="C185" i="32"/>
  <c r="FX186" i="31"/>
  <c r="C186" i="30" s="1"/>
  <c r="C186" i="32" s="1"/>
  <c r="C142" i="32"/>
  <c r="E142" i="30"/>
  <c r="E132" i="32"/>
  <c r="G133" i="30"/>
  <c r="I133" i="30" s="1"/>
  <c r="K133" i="32" s="1"/>
  <c r="C113" i="32"/>
  <c r="E113" i="30"/>
  <c r="E117" i="32"/>
  <c r="G118" i="30"/>
  <c r="E185" i="32"/>
  <c r="G186" i="30"/>
  <c r="E57" i="32"/>
  <c r="G58" i="30"/>
  <c r="E102" i="32"/>
  <c r="G103" i="30"/>
  <c r="I103" i="30" s="1"/>
  <c r="K103" i="32" s="1"/>
  <c r="E17" i="32"/>
  <c r="G18" i="30"/>
  <c r="I18" i="30" s="1"/>
  <c r="K18" i="32" s="1"/>
  <c r="I17" i="30"/>
  <c r="K17" i="32" s="1"/>
  <c r="E45" i="32"/>
  <c r="G46" i="30"/>
  <c r="E88" i="32"/>
  <c r="G89" i="30"/>
  <c r="I89" i="30" s="1"/>
  <c r="K89" i="32" s="1"/>
  <c r="E152" i="32"/>
  <c r="G153" i="30"/>
  <c r="E20" i="32"/>
  <c r="G21" i="30"/>
  <c r="I21" i="30" s="1"/>
  <c r="K21" i="32" s="1"/>
  <c r="I20" i="30"/>
  <c r="K20" i="32" s="1"/>
  <c r="H20" i="32"/>
  <c r="G19" i="32"/>
  <c r="C99" i="32"/>
  <c r="E99" i="30"/>
  <c r="E96" i="32"/>
  <c r="G97" i="30"/>
  <c r="I97" i="30" s="1"/>
  <c r="K97" i="32" s="1"/>
  <c r="E116" i="32"/>
  <c r="G117" i="30"/>
  <c r="I117" i="30" s="1"/>
  <c r="K117" i="32" s="1"/>
  <c r="E89" i="32"/>
  <c r="G90" i="30"/>
  <c r="E29" i="32"/>
  <c r="G30" i="30"/>
  <c r="E135" i="32"/>
  <c r="G136" i="30"/>
  <c r="I136" i="30" s="1"/>
  <c r="K136" i="32" s="1"/>
  <c r="C158" i="32"/>
  <c r="E158" i="30"/>
  <c r="E53" i="32"/>
  <c r="G54" i="30"/>
  <c r="E125" i="32"/>
  <c r="I125" i="30"/>
  <c r="K125" i="32" s="1"/>
  <c r="G126" i="30"/>
  <c r="I126" i="30" s="1"/>
  <c r="K126" i="32" s="1"/>
  <c r="E75" i="32"/>
  <c r="G76" i="30"/>
  <c r="E30" i="32"/>
  <c r="G31" i="30"/>
  <c r="I31" i="30" s="1"/>
  <c r="K31" i="32" s="1"/>
  <c r="I30" i="30"/>
  <c r="K30" i="32" s="1"/>
  <c r="E143" i="32"/>
  <c r="G144" i="30"/>
  <c r="I144" i="30" s="1"/>
  <c r="K144" i="32" s="1"/>
  <c r="E93" i="32"/>
  <c r="G94" i="30"/>
  <c r="E178" i="32"/>
  <c r="G179" i="30"/>
  <c r="I179" i="30" s="1"/>
  <c r="K179" i="32" s="1"/>
  <c r="I178" i="30"/>
  <c r="K178" i="32" s="1"/>
  <c r="E59" i="32"/>
  <c r="G60" i="30"/>
  <c r="FX187" i="31"/>
  <c r="C187" i="30" s="1"/>
  <c r="E69" i="32"/>
  <c r="G70" i="30"/>
  <c r="I70" i="30" s="1"/>
  <c r="K70" i="32" s="1"/>
  <c r="C146" i="32"/>
  <c r="E146" i="30"/>
  <c r="E12" i="32"/>
  <c r="H13" i="32" s="1"/>
  <c r="G13" i="30"/>
  <c r="E80" i="32"/>
  <c r="G81" i="30"/>
  <c r="I81" i="30" s="1"/>
  <c r="K81" i="32" s="1"/>
  <c r="E154" i="32"/>
  <c r="G155" i="30"/>
  <c r="I155" i="30" s="1"/>
  <c r="K155" i="32" s="1"/>
  <c r="E18" i="32"/>
  <c r="G19" i="30"/>
  <c r="I19" i="30" s="1"/>
  <c r="K19" i="32" s="1"/>
  <c r="E104" i="32"/>
  <c r="I104" i="30"/>
  <c r="K104" i="32" s="1"/>
  <c r="G105" i="30"/>
  <c r="I105" i="30" s="1"/>
  <c r="K105" i="32" s="1"/>
  <c r="E22" i="32"/>
  <c r="G23" i="30"/>
  <c r="E169" i="32"/>
  <c r="G170" i="30"/>
  <c r="I170" i="30" s="1"/>
  <c r="K170" i="32" s="1"/>
  <c r="C171" i="32"/>
  <c r="E171" i="30"/>
  <c r="C115" i="32"/>
  <c r="E115" i="30"/>
  <c r="E126" i="32"/>
  <c r="G127" i="30"/>
  <c r="E86" i="32"/>
  <c r="G87" i="30"/>
  <c r="I87" i="30" s="1"/>
  <c r="K87" i="32" s="1"/>
  <c r="E91" i="32"/>
  <c r="G92" i="30"/>
  <c r="E110" i="32"/>
  <c r="G111" i="30"/>
  <c r="I110" i="30"/>
  <c r="K110" i="32" s="1"/>
  <c r="E21" i="32"/>
  <c r="G22" i="30"/>
  <c r="I22" i="30" s="1"/>
  <c r="K22" i="32" s="1"/>
  <c r="E106" i="32"/>
  <c r="G107" i="30"/>
  <c r="E177" i="32"/>
  <c r="G178" i="30"/>
  <c r="E81" i="32"/>
  <c r="G82" i="30"/>
  <c r="E168" i="32"/>
  <c r="G169" i="30"/>
  <c r="I169" i="30" s="1"/>
  <c r="K169" i="32" s="1"/>
  <c r="E92" i="32"/>
  <c r="I92" i="30"/>
  <c r="K92" i="32" s="1"/>
  <c r="G93" i="30"/>
  <c r="I93" i="30" s="1"/>
  <c r="K93" i="32" s="1"/>
  <c r="E124" i="32"/>
  <c r="G125" i="30"/>
  <c r="E133" i="32"/>
  <c r="G134" i="30"/>
  <c r="E56" i="32"/>
  <c r="I56" i="30"/>
  <c r="K56" i="32" s="1"/>
  <c r="G57" i="30"/>
  <c r="I57" i="30" s="1"/>
  <c r="K57" i="32" s="1"/>
  <c r="C188" i="32"/>
  <c r="E188" i="30"/>
  <c r="E39" i="32"/>
  <c r="G40" i="30"/>
  <c r="I40" i="30" s="1"/>
  <c r="K40" i="32" s="1"/>
  <c r="I39" i="30"/>
  <c r="K39" i="32" s="1"/>
  <c r="E73" i="32"/>
  <c r="G74" i="30"/>
  <c r="I74" i="30" s="1"/>
  <c r="K74" i="32" s="1"/>
  <c r="C164" i="32"/>
  <c r="E164" i="30"/>
  <c r="E35" i="32"/>
  <c r="G36" i="30"/>
  <c r="I36" i="30" s="1"/>
  <c r="K36" i="32" s="1"/>
  <c r="E137" i="32"/>
  <c r="G138" i="30"/>
  <c r="I138" i="30" s="1"/>
  <c r="K138" i="32" s="1"/>
  <c r="E37" i="32"/>
  <c r="I37" i="30"/>
  <c r="K37" i="32" s="1"/>
  <c r="G38" i="30"/>
  <c r="E167" i="32"/>
  <c r="G168" i="30"/>
  <c r="I168" i="30" s="1"/>
  <c r="K168" i="32" s="1"/>
  <c r="E77" i="32"/>
  <c r="I77" i="30"/>
  <c r="K77" i="32" s="1"/>
  <c r="G78" i="30"/>
  <c r="I78" i="30" s="1"/>
  <c r="K78" i="32" s="1"/>
  <c r="E16" i="32"/>
  <c r="G17" i="30"/>
  <c r="E97" i="32"/>
  <c r="G98" i="30"/>
  <c r="I98" i="30" s="1"/>
  <c r="K98" i="32" s="1"/>
  <c r="E139" i="32"/>
  <c r="G140" i="30"/>
  <c r="C64" i="32"/>
  <c r="E64" i="30"/>
  <c r="E176" i="32"/>
  <c r="G177" i="30"/>
  <c r="I177" i="30" s="1"/>
  <c r="K177" i="32" s="1"/>
  <c r="E47" i="32"/>
  <c r="G48" i="30"/>
  <c r="E163" i="32"/>
  <c r="I163" i="30"/>
  <c r="K163" i="32" s="1"/>
  <c r="G164" i="30"/>
  <c r="FX184" i="31"/>
  <c r="C184" i="30" s="1"/>
  <c r="E66" i="32"/>
  <c r="G67" i="30"/>
  <c r="I67" i="30" s="1"/>
  <c r="K67" i="32" s="1"/>
  <c r="E49" i="32"/>
  <c r="G50" i="30"/>
  <c r="E54" i="32"/>
  <c r="G55" i="30"/>
  <c r="I54" i="30"/>
  <c r="K54" i="32" s="1"/>
  <c r="C46" i="32"/>
  <c r="E46" i="30"/>
  <c r="E78" i="32"/>
  <c r="G79" i="30"/>
  <c r="E150" i="32"/>
  <c r="G151" i="30"/>
  <c r="I150" i="30"/>
  <c r="K150" i="32" s="1"/>
  <c r="E131" i="32"/>
  <c r="G132" i="30"/>
  <c r="E173" i="32"/>
  <c r="G174" i="30"/>
  <c r="I174" i="30" s="1"/>
  <c r="K174" i="32" s="1"/>
  <c r="E175" i="32"/>
  <c r="G176" i="30"/>
  <c r="I176" i="30" s="1"/>
  <c r="K176" i="32" s="1"/>
  <c r="E148" i="32"/>
  <c r="G149" i="30"/>
  <c r="I149" i="30" s="1"/>
  <c r="K149" i="32" s="1"/>
  <c r="E179" i="32"/>
  <c r="G180" i="30"/>
  <c r="I180" i="30" s="1"/>
  <c r="K180" i="32" s="1"/>
  <c r="E122" i="32"/>
  <c r="G123" i="30"/>
  <c r="I123" i="30" s="1"/>
  <c r="K123" i="32" s="1"/>
  <c r="G109" i="32"/>
  <c r="H110" i="32"/>
  <c r="C160" i="32"/>
  <c r="E160" i="30"/>
  <c r="E32" i="32"/>
  <c r="G33" i="30"/>
  <c r="I33" i="30" s="1"/>
  <c r="K33" i="32" s="1"/>
  <c r="C85" i="32"/>
  <c r="E85" i="30"/>
  <c r="E71" i="32"/>
  <c r="I71" i="30"/>
  <c r="K71" i="32" s="1"/>
  <c r="G72" i="30"/>
  <c r="I72" i="30" s="1"/>
  <c r="K72" i="32" s="1"/>
  <c r="E74" i="32"/>
  <c r="G75" i="30"/>
  <c r="I75" i="30" s="1"/>
  <c r="K75" i="32" s="1"/>
  <c r="G36" i="32"/>
  <c r="H37" i="32"/>
  <c r="G149" i="32"/>
  <c r="H150" i="32"/>
  <c r="E156" i="32"/>
  <c r="G157" i="30"/>
  <c r="I157" i="30" s="1"/>
  <c r="K157" i="32" s="1"/>
  <c r="E50" i="32"/>
  <c r="G51" i="30"/>
  <c r="I50" i="30"/>
  <c r="K50" i="32" s="1"/>
  <c r="E134" i="32"/>
  <c r="G135" i="30"/>
  <c r="I135" i="30" s="1"/>
  <c r="K135" i="32" s="1"/>
  <c r="I134" i="30"/>
  <c r="K134" i="32" s="1"/>
  <c r="G162" i="32"/>
  <c r="H163" i="32"/>
  <c r="E63" i="32"/>
  <c r="G64" i="30"/>
  <c r="C24" i="32"/>
  <c r="E24" i="30"/>
  <c r="E28" i="32"/>
  <c r="G29" i="30"/>
  <c r="I29" i="30" s="1"/>
  <c r="K29" i="32" s="1"/>
  <c r="I28" i="30"/>
  <c r="K28" i="32" s="1"/>
  <c r="E14" i="32"/>
  <c r="G15" i="30"/>
  <c r="I15" i="30" s="1"/>
  <c r="K15" i="32" s="1"/>
  <c r="E172" i="32"/>
  <c r="G173" i="30"/>
  <c r="I173" i="30" s="1"/>
  <c r="K173" i="32" s="1"/>
  <c r="E41" i="32"/>
  <c r="I41" i="30"/>
  <c r="K41" i="32" s="1"/>
  <c r="G42" i="30"/>
  <c r="I42" i="30" s="1"/>
  <c r="K42" i="32" s="1"/>
  <c r="C112" i="32"/>
  <c r="E112" i="30"/>
  <c r="E38" i="32"/>
  <c r="G39" i="30"/>
  <c r="I38" i="30"/>
  <c r="K38" i="32" s="1"/>
  <c r="E128" i="32"/>
  <c r="G129" i="30"/>
  <c r="I129" i="30" s="1"/>
  <c r="K129" i="32" s="1"/>
  <c r="I128" i="30"/>
  <c r="K128" i="32" s="1"/>
  <c r="E90" i="32"/>
  <c r="G91" i="30"/>
  <c r="I91" i="30" s="1"/>
  <c r="K91" i="32" s="1"/>
  <c r="I90" i="30"/>
  <c r="K90" i="32" s="1"/>
  <c r="E159" i="32"/>
  <c r="G160" i="30"/>
  <c r="E100" i="32"/>
  <c r="G101" i="30"/>
  <c r="C60" i="32"/>
  <c r="E60" i="30"/>
  <c r="E183" i="32"/>
  <c r="G184" i="30"/>
  <c r="E141" i="32"/>
  <c r="G142" i="30"/>
  <c r="E62" i="32"/>
  <c r="G63" i="30"/>
  <c r="I63" i="30" s="1"/>
  <c r="K63" i="32" s="1"/>
  <c r="G85" i="30"/>
  <c r="E98" i="32"/>
  <c r="G99" i="30"/>
  <c r="E157" i="32"/>
  <c r="G158" i="30"/>
  <c r="E61" i="32"/>
  <c r="G62" i="30"/>
  <c r="I62" i="30" s="1"/>
  <c r="K62" i="32" s="1"/>
  <c r="E127" i="32"/>
  <c r="G128" i="30"/>
  <c r="I127" i="30"/>
  <c r="K127" i="32" s="1"/>
  <c r="C108" i="32"/>
  <c r="E108" i="30"/>
  <c r="C52" i="32"/>
  <c r="E52" i="30"/>
  <c r="E27" i="32"/>
  <c r="G28" i="30"/>
  <c r="E123" i="32"/>
  <c r="G124" i="30"/>
  <c r="I124" i="30" s="1"/>
  <c r="K124" i="32" s="1"/>
  <c r="E31" i="32"/>
  <c r="G32" i="30"/>
  <c r="I32" i="30" s="1"/>
  <c r="K32" i="32" s="1"/>
  <c r="C25" i="32"/>
  <c r="E25" i="30"/>
  <c r="E105" i="32"/>
  <c r="G106" i="30"/>
  <c r="I106" i="30" s="1"/>
  <c r="K106" i="32" s="1"/>
  <c r="C181" i="32"/>
  <c r="E181" i="30"/>
  <c r="C151" i="32"/>
  <c r="E151" i="30"/>
  <c r="A16" i="32"/>
  <c r="A17" i="30"/>
  <c r="E153" i="32"/>
  <c r="I153" i="30"/>
  <c r="K153" i="32" s="1"/>
  <c r="G154" i="30"/>
  <c r="I154" i="30" s="1"/>
  <c r="K154" i="32" s="1"/>
  <c r="E166" i="32"/>
  <c r="G167" i="30"/>
  <c r="I167" i="30" s="1"/>
  <c r="K167" i="32" s="1"/>
  <c r="E165" i="32"/>
  <c r="G166" i="30"/>
  <c r="I166" i="30" s="1"/>
  <c r="K166" i="32" s="1"/>
  <c r="E144" i="32"/>
  <c r="G145" i="30"/>
  <c r="E114" i="32"/>
  <c r="G115" i="30"/>
  <c r="E76" i="32"/>
  <c r="G77" i="30"/>
  <c r="I76" i="30"/>
  <c r="K76" i="32" s="1"/>
  <c r="E130" i="32"/>
  <c r="G131" i="30"/>
  <c r="I131" i="30" s="1"/>
  <c r="K131" i="32" s="1"/>
  <c r="E55" i="32"/>
  <c r="G56" i="30"/>
  <c r="I55" i="30"/>
  <c r="K55" i="32" s="1"/>
  <c r="E170" i="32"/>
  <c r="G171" i="30"/>
  <c r="E67" i="32"/>
  <c r="G68" i="30"/>
  <c r="I68" i="30" s="1"/>
  <c r="K68" i="32" s="1"/>
  <c r="C79" i="32"/>
  <c r="E79" i="30"/>
  <c r="E68" i="32"/>
  <c r="G69" i="30"/>
  <c r="I69" i="30" s="1"/>
  <c r="K69" i="32" s="1"/>
  <c r="E33" i="32"/>
  <c r="G34" i="30"/>
  <c r="E51" i="32"/>
  <c r="I51" i="30"/>
  <c r="K51" i="32" s="1"/>
  <c r="G52" i="30"/>
  <c r="E43" i="32"/>
  <c r="G44" i="30"/>
  <c r="I44" i="30" s="1"/>
  <c r="K44" i="32" s="1"/>
  <c r="E129" i="32"/>
  <c r="G130" i="30"/>
  <c r="I130" i="30" s="1"/>
  <c r="K130" i="32" s="1"/>
  <c r="E111" i="32"/>
  <c r="I111" i="30"/>
  <c r="K111" i="32" s="1"/>
  <c r="G112" i="30"/>
  <c r="E23" i="32"/>
  <c r="I23" i="30"/>
  <c r="K23" i="32" s="1"/>
  <c r="G24" i="30"/>
  <c r="E87" i="32"/>
  <c r="G88" i="30"/>
  <c r="I88" i="30" s="1"/>
  <c r="K88" i="32" s="1"/>
  <c r="E121" i="32"/>
  <c r="G122" i="30"/>
  <c r="I122" i="30" s="1"/>
  <c r="K122" i="32" s="1"/>
  <c r="E136" i="32"/>
  <c r="G137" i="30"/>
  <c r="I137" i="30" s="1"/>
  <c r="K137" i="32" s="1"/>
  <c r="E13" i="32"/>
  <c r="I13" i="30"/>
  <c r="K13" i="32" s="1"/>
  <c r="G14" i="30"/>
  <c r="I14" i="30" s="1"/>
  <c r="K14" i="32" s="1"/>
  <c r="C161" i="32"/>
  <c r="E161" i="30"/>
  <c r="C34" i="32"/>
  <c r="E34" i="30"/>
  <c r="G121" i="30"/>
  <c r="I121" i="30" s="1"/>
  <c r="K121" i="32" s="1"/>
  <c r="E138" i="32"/>
  <c r="G139" i="30"/>
  <c r="I139" i="30" s="1"/>
  <c r="K139" i="32" s="1"/>
  <c r="E95" i="32"/>
  <c r="G96" i="30"/>
  <c r="I96" i="30" s="1"/>
  <c r="K96" i="32" s="1"/>
  <c r="C119" i="32"/>
  <c r="E119" i="30"/>
  <c r="C48" i="32"/>
  <c r="E48" i="30"/>
  <c r="E180" i="32"/>
  <c r="G181" i="30"/>
  <c r="E72" i="32"/>
  <c r="G73" i="30"/>
  <c r="I73" i="30" s="1"/>
  <c r="K73" i="32" s="1"/>
  <c r="E103" i="32"/>
  <c r="G104" i="30"/>
  <c r="E94" i="32"/>
  <c r="G95" i="30"/>
  <c r="I95" i="30" s="1"/>
  <c r="K95" i="32" s="1"/>
  <c r="I94" i="30"/>
  <c r="K94" i="32" s="1"/>
  <c r="E155" i="32"/>
  <c r="G156" i="30"/>
  <c r="I156" i="30" s="1"/>
  <c r="K156" i="32" s="1"/>
  <c r="C140" i="32"/>
  <c r="E140" i="30"/>
  <c r="E82" i="32"/>
  <c r="G83" i="30"/>
  <c r="I83" i="30" s="1"/>
  <c r="K83" i="32" s="1"/>
  <c r="I82" i="30"/>
  <c r="K82" i="32" s="1"/>
  <c r="C107" i="32"/>
  <c r="E107" i="30"/>
  <c r="E145" i="32"/>
  <c r="I145" i="30"/>
  <c r="K145" i="32" s="1"/>
  <c r="G146" i="30"/>
  <c r="T18" i="30"/>
  <c r="O13" i="30"/>
  <c r="E83" i="32"/>
  <c r="G84" i="30"/>
  <c r="I84" i="30" s="1"/>
  <c r="K84" i="32" s="1"/>
  <c r="E147" i="32"/>
  <c r="G148" i="30"/>
  <c r="I148" i="30" s="1"/>
  <c r="K148" i="32" s="1"/>
  <c r="E15" i="32"/>
  <c r="G16" i="30"/>
  <c r="I16" i="30" s="1"/>
  <c r="K16" i="32" s="1"/>
  <c r="E42" i="32"/>
  <c r="G43" i="30"/>
  <c r="I43" i="30" s="1"/>
  <c r="K43" i="32" s="1"/>
  <c r="E174" i="32"/>
  <c r="G175" i="30"/>
  <c r="I175" i="30" s="1"/>
  <c r="K175" i="32" s="1"/>
  <c r="E44" i="32"/>
  <c r="G45" i="30"/>
  <c r="I45" i="30" s="1"/>
  <c r="K45" i="32" s="1"/>
  <c r="E118" i="32"/>
  <c r="G119" i="30"/>
  <c r="I118" i="30"/>
  <c r="K118" i="32" s="1"/>
  <c r="E65" i="32"/>
  <c r="G66" i="30"/>
  <c r="I66" i="30" s="1"/>
  <c r="K66" i="32" s="1"/>
  <c r="E182" i="32"/>
  <c r="G183" i="30"/>
  <c r="I183" i="30" s="1"/>
  <c r="K183" i="32" s="1"/>
  <c r="H41" i="32" l="1"/>
  <c r="E26" i="32"/>
  <c r="G27" i="30"/>
  <c r="I27" i="30" s="1"/>
  <c r="K27" i="32" s="1"/>
  <c r="I101" i="30"/>
  <c r="K101" i="32" s="1"/>
  <c r="E58" i="32"/>
  <c r="G59" i="30"/>
  <c r="I59" i="30" s="1"/>
  <c r="K59" i="32" s="1"/>
  <c r="H71" i="32"/>
  <c r="G102" i="30"/>
  <c r="I102" i="30" s="1"/>
  <c r="K102" i="32" s="1"/>
  <c r="I58" i="30"/>
  <c r="K58" i="32" s="1"/>
  <c r="E186" i="30"/>
  <c r="E186" i="32" s="1"/>
  <c r="H44" i="32"/>
  <c r="G43" i="32"/>
  <c r="H64" i="32"/>
  <c r="G63" i="32"/>
  <c r="H23" i="32"/>
  <c r="G22" i="32"/>
  <c r="H144" i="32"/>
  <c r="G143" i="32"/>
  <c r="H122" i="32"/>
  <c r="G121" i="32"/>
  <c r="H171" i="32"/>
  <c r="G170" i="32"/>
  <c r="H154" i="32"/>
  <c r="G153" i="32"/>
  <c r="H78" i="32"/>
  <c r="G77" i="32"/>
  <c r="E171" i="32"/>
  <c r="I171" i="30"/>
  <c r="K171" i="32" s="1"/>
  <c r="G172" i="30"/>
  <c r="I172" i="30" s="1"/>
  <c r="K172" i="32" s="1"/>
  <c r="H155" i="32"/>
  <c r="G154" i="32"/>
  <c r="G125" i="32"/>
  <c r="H126" i="32"/>
  <c r="H95" i="32"/>
  <c r="G94" i="32"/>
  <c r="G111" i="32"/>
  <c r="H112" i="32"/>
  <c r="C184" i="32"/>
  <c r="E184" i="30"/>
  <c r="G56" i="32"/>
  <c r="H57" i="32"/>
  <c r="H14" i="32"/>
  <c r="G13" i="32"/>
  <c r="G165" i="32"/>
  <c r="H166" i="32"/>
  <c r="H157" i="32"/>
  <c r="G156" i="32"/>
  <c r="H87" i="32"/>
  <c r="G86" i="32"/>
  <c r="G147" i="32"/>
  <c r="H148" i="32"/>
  <c r="G120" i="32"/>
  <c r="H121" i="32"/>
  <c r="H88" i="32"/>
  <c r="G87" i="32"/>
  <c r="H56" i="32"/>
  <c r="G55" i="32"/>
  <c r="E151" i="32"/>
  <c r="I151" i="30"/>
  <c r="K151" i="32" s="1"/>
  <c r="G152" i="30"/>
  <c r="I152" i="30" s="1"/>
  <c r="K152" i="32" s="1"/>
  <c r="H128" i="32"/>
  <c r="G127" i="32"/>
  <c r="G101" i="32"/>
  <c r="H102" i="32"/>
  <c r="H160" i="32"/>
  <c r="G159" i="32"/>
  <c r="E24" i="32"/>
  <c r="G25" i="30"/>
  <c r="I25" i="30" s="1"/>
  <c r="K25" i="32" s="1"/>
  <c r="I24" i="30"/>
  <c r="K24" i="32" s="1"/>
  <c r="G179" i="32"/>
  <c r="H180" i="32"/>
  <c r="E64" i="32"/>
  <c r="G65" i="30"/>
  <c r="I65" i="30" s="1"/>
  <c r="K65" i="32" s="1"/>
  <c r="I64" i="30"/>
  <c r="K64" i="32" s="1"/>
  <c r="H168" i="32"/>
  <c r="G167" i="32"/>
  <c r="H178" i="32"/>
  <c r="G177" i="32"/>
  <c r="G80" i="32"/>
  <c r="H81" i="32"/>
  <c r="C187" i="32"/>
  <c r="E187" i="30"/>
  <c r="G53" i="32"/>
  <c r="H54" i="32"/>
  <c r="H117" i="32"/>
  <c r="G116" i="32"/>
  <c r="G88" i="32"/>
  <c r="H89" i="32"/>
  <c r="E142" i="32"/>
  <c r="G143" i="30"/>
  <c r="I143" i="30" s="1"/>
  <c r="K143" i="32" s="1"/>
  <c r="I142" i="30"/>
  <c r="K142" i="32" s="1"/>
  <c r="H15" i="32"/>
  <c r="G14" i="32"/>
  <c r="H51" i="32"/>
  <c r="G50" i="32"/>
  <c r="H92" i="32"/>
  <c r="G91" i="32"/>
  <c r="E99" i="32"/>
  <c r="I99" i="30"/>
  <c r="K99" i="32" s="1"/>
  <c r="G100" i="30"/>
  <c r="I100" i="30" s="1"/>
  <c r="K100" i="32" s="1"/>
  <c r="U13" i="30"/>
  <c r="T20" i="30"/>
  <c r="H123" i="32"/>
  <c r="G122" i="32"/>
  <c r="G72" i="32"/>
  <c r="H73" i="32"/>
  <c r="H77" i="32"/>
  <c r="G76" i="32"/>
  <c r="H106" i="32"/>
  <c r="G105" i="32"/>
  <c r="G128" i="32"/>
  <c r="H129" i="32"/>
  <c r="H176" i="32"/>
  <c r="G175" i="32"/>
  <c r="G73" i="32"/>
  <c r="H74" i="32"/>
  <c r="H22" i="32"/>
  <c r="G21" i="32"/>
  <c r="G17" i="32"/>
  <c r="H18" i="32"/>
  <c r="H119" i="32"/>
  <c r="G118" i="32"/>
  <c r="E140" i="32"/>
  <c r="G141" i="30"/>
  <c r="I141" i="30" s="1"/>
  <c r="K141" i="32" s="1"/>
  <c r="I140" i="30"/>
  <c r="K140" i="32" s="1"/>
  <c r="E25" i="32"/>
  <c r="G26" i="30"/>
  <c r="I26" i="30" s="1"/>
  <c r="K26" i="32" s="1"/>
  <c r="G28" i="32"/>
  <c r="H29" i="32"/>
  <c r="E160" i="32"/>
  <c r="G161" i="30"/>
  <c r="I161" i="30" s="1"/>
  <c r="K161" i="32" s="1"/>
  <c r="I160" i="30"/>
  <c r="K160" i="32" s="1"/>
  <c r="H151" i="32"/>
  <c r="G150" i="32"/>
  <c r="H98" i="32"/>
  <c r="G97" i="32"/>
  <c r="H70" i="32"/>
  <c r="G69" i="32"/>
  <c r="H136" i="32"/>
  <c r="G135" i="32"/>
  <c r="H183" i="32"/>
  <c r="G182" i="32"/>
  <c r="H146" i="32"/>
  <c r="G145" i="32"/>
  <c r="G103" i="32"/>
  <c r="H104" i="32"/>
  <c r="H181" i="32"/>
  <c r="G180" i="32"/>
  <c r="E34" i="32"/>
  <c r="G35" i="30"/>
  <c r="I35" i="30" s="1"/>
  <c r="K35" i="32" s="1"/>
  <c r="I34" i="30"/>
  <c r="K34" i="32" s="1"/>
  <c r="H130" i="32"/>
  <c r="G129" i="32"/>
  <c r="G114" i="32"/>
  <c r="H115" i="32"/>
  <c r="H28" i="32"/>
  <c r="G27" i="32"/>
  <c r="G98" i="32"/>
  <c r="H99" i="32"/>
  <c r="E60" i="32"/>
  <c r="I60" i="30"/>
  <c r="K60" i="32" s="1"/>
  <c r="G61" i="30"/>
  <c r="I61" i="30" s="1"/>
  <c r="K61" i="32" s="1"/>
  <c r="H39" i="32"/>
  <c r="G38" i="32"/>
  <c r="H173" i="32"/>
  <c r="G172" i="32"/>
  <c r="G134" i="32"/>
  <c r="H135" i="32"/>
  <c r="H72" i="32"/>
  <c r="G71" i="32"/>
  <c r="G173" i="32"/>
  <c r="H174" i="32"/>
  <c r="G163" i="32"/>
  <c r="H164" i="32"/>
  <c r="H36" i="32"/>
  <c r="G35" i="32"/>
  <c r="G39" i="32"/>
  <c r="H40" i="32"/>
  <c r="G133" i="32"/>
  <c r="H134" i="32"/>
  <c r="H111" i="32"/>
  <c r="G110" i="32"/>
  <c r="H170" i="32"/>
  <c r="G169" i="32"/>
  <c r="G93" i="32"/>
  <c r="H94" i="32"/>
  <c r="H103" i="32"/>
  <c r="G102" i="32"/>
  <c r="H66" i="32"/>
  <c r="G65" i="32"/>
  <c r="G131" i="32"/>
  <c r="H132" i="32"/>
  <c r="G139" i="32"/>
  <c r="H140" i="32"/>
  <c r="G15" i="32"/>
  <c r="H16" i="32"/>
  <c r="H69" i="32"/>
  <c r="G68" i="32"/>
  <c r="H101" i="32"/>
  <c r="G100" i="32"/>
  <c r="H82" i="32"/>
  <c r="G81" i="32"/>
  <c r="H83" i="32"/>
  <c r="G82" i="32"/>
  <c r="E119" i="32"/>
  <c r="I119" i="30"/>
  <c r="K119" i="32" s="1"/>
  <c r="G120" i="30"/>
  <c r="I120" i="30" s="1"/>
  <c r="K120" i="32" s="1"/>
  <c r="E79" i="32"/>
  <c r="I79" i="30"/>
  <c r="K79" i="32" s="1"/>
  <c r="G80" i="30"/>
  <c r="I80" i="30" s="1"/>
  <c r="K80" i="32" s="1"/>
  <c r="G123" i="32"/>
  <c r="H124" i="32"/>
  <c r="H42" i="32"/>
  <c r="G41" i="32"/>
  <c r="H75" i="32"/>
  <c r="G74" i="32"/>
  <c r="H138" i="32"/>
  <c r="G137" i="32"/>
  <c r="G62" i="32"/>
  <c r="H63" i="32"/>
  <c r="H133" i="32"/>
  <c r="G132" i="32"/>
  <c r="H45" i="32"/>
  <c r="G44" i="32"/>
  <c r="E107" i="32"/>
  <c r="I107" i="30"/>
  <c r="K107" i="32" s="1"/>
  <c r="G108" i="30"/>
  <c r="I108" i="30" s="1"/>
  <c r="K108" i="32" s="1"/>
  <c r="E48" i="32"/>
  <c r="I48" i="30"/>
  <c r="K48" i="32" s="1"/>
  <c r="G49" i="30"/>
  <c r="I49" i="30" s="1"/>
  <c r="K49" i="32" s="1"/>
  <c r="H96" i="32"/>
  <c r="G95" i="32"/>
  <c r="G136" i="32"/>
  <c r="H137" i="32"/>
  <c r="G33" i="32"/>
  <c r="H34" i="32"/>
  <c r="G67" i="32"/>
  <c r="H68" i="32"/>
  <c r="H167" i="32"/>
  <c r="G166" i="32"/>
  <c r="E181" i="32"/>
  <c r="I181" i="30"/>
  <c r="K181" i="32" s="1"/>
  <c r="G182" i="30"/>
  <c r="I182" i="30" s="1"/>
  <c r="K182" i="32" s="1"/>
  <c r="E52" i="32"/>
  <c r="G53" i="30"/>
  <c r="I53" i="30" s="1"/>
  <c r="K53" i="32" s="1"/>
  <c r="I52" i="30"/>
  <c r="K52" i="32" s="1"/>
  <c r="G141" i="32"/>
  <c r="H142" i="32"/>
  <c r="E112" i="32"/>
  <c r="G113" i="30"/>
  <c r="I113" i="30" s="1"/>
  <c r="K113" i="32" s="1"/>
  <c r="I112" i="30"/>
  <c r="K112" i="32" s="1"/>
  <c r="E85" i="32"/>
  <c r="I85" i="30"/>
  <c r="K85" i="32" s="1"/>
  <c r="G86" i="30"/>
  <c r="I86" i="30" s="1"/>
  <c r="K86" i="32" s="1"/>
  <c r="G78" i="32"/>
  <c r="H79" i="32"/>
  <c r="H50" i="32"/>
  <c r="G49" i="32"/>
  <c r="H17" i="32"/>
  <c r="G16" i="32"/>
  <c r="E164" i="32"/>
  <c r="G165" i="30"/>
  <c r="I165" i="30" s="1"/>
  <c r="K165" i="32" s="1"/>
  <c r="I164" i="30"/>
  <c r="K164" i="32" s="1"/>
  <c r="E188" i="32"/>
  <c r="G188" i="32" s="1"/>
  <c r="G168" i="32"/>
  <c r="H169" i="32"/>
  <c r="G126" i="32"/>
  <c r="H127" i="32"/>
  <c r="G18" i="32"/>
  <c r="H19" i="32"/>
  <c r="G75" i="32"/>
  <c r="H76" i="32"/>
  <c r="G29" i="32"/>
  <c r="H30" i="32"/>
  <c r="G20" i="32"/>
  <c r="H21" i="32"/>
  <c r="G117" i="32"/>
  <c r="H118" i="32"/>
  <c r="I186" i="30"/>
  <c r="K186" i="32" s="1"/>
  <c r="G144" i="32"/>
  <c r="H145" i="32"/>
  <c r="E108" i="32"/>
  <c r="G109" i="30"/>
  <c r="I109" i="30" s="1"/>
  <c r="K109" i="32" s="1"/>
  <c r="G84" i="32"/>
  <c r="H85" i="32"/>
  <c r="H48" i="32"/>
  <c r="G47" i="32"/>
  <c r="H125" i="32"/>
  <c r="G124" i="32"/>
  <c r="G57" i="32"/>
  <c r="H58" i="32"/>
  <c r="G174" i="32"/>
  <c r="H175" i="32"/>
  <c r="G138" i="32"/>
  <c r="H139" i="32"/>
  <c r="H184" i="32"/>
  <c r="G183" i="32"/>
  <c r="H67" i="32"/>
  <c r="G66" i="32"/>
  <c r="H90" i="32"/>
  <c r="G89" i="32"/>
  <c r="G152" i="32"/>
  <c r="H153" i="32"/>
  <c r="A17" i="32"/>
  <c r="A18" i="30"/>
  <c r="G157" i="32"/>
  <c r="H158" i="32"/>
  <c r="H33" i="32"/>
  <c r="G32" i="32"/>
  <c r="G178" i="32"/>
  <c r="H179" i="32"/>
  <c r="H52" i="32"/>
  <c r="G51" i="32"/>
  <c r="G54" i="32"/>
  <c r="H55" i="32"/>
  <c r="G176" i="32"/>
  <c r="H177" i="32"/>
  <c r="H93" i="32"/>
  <c r="G92" i="32"/>
  <c r="G104" i="32"/>
  <c r="H105" i="32"/>
  <c r="H31" i="32"/>
  <c r="G30" i="32"/>
  <c r="H186" i="32"/>
  <c r="G185" i="32"/>
  <c r="G42" i="32"/>
  <c r="H43" i="32"/>
  <c r="G83" i="32"/>
  <c r="H84" i="32"/>
  <c r="G155" i="32"/>
  <c r="H156" i="32"/>
  <c r="E161" i="32"/>
  <c r="G162" i="30"/>
  <c r="I162" i="30" s="1"/>
  <c r="K162" i="32" s="1"/>
  <c r="G23" i="32"/>
  <c r="H24" i="32"/>
  <c r="G130" i="32"/>
  <c r="H131" i="32"/>
  <c r="G31" i="32"/>
  <c r="H32" i="32"/>
  <c r="G61" i="32"/>
  <c r="H62" i="32"/>
  <c r="G90" i="32"/>
  <c r="H91" i="32"/>
  <c r="H149" i="32"/>
  <c r="G148" i="32"/>
  <c r="E46" i="32"/>
  <c r="G47" i="30"/>
  <c r="I47" i="30" s="1"/>
  <c r="K47" i="32" s="1"/>
  <c r="I46" i="30"/>
  <c r="K46" i="32" s="1"/>
  <c r="G37" i="32"/>
  <c r="H38" i="32"/>
  <c r="G106" i="32"/>
  <c r="H107" i="32"/>
  <c r="E115" i="32"/>
  <c r="I115" i="30"/>
  <c r="K115" i="32" s="1"/>
  <c r="G116" i="30"/>
  <c r="I116" i="30" s="1"/>
  <c r="K116" i="32" s="1"/>
  <c r="E146" i="32"/>
  <c r="G147" i="30"/>
  <c r="I147" i="30" s="1"/>
  <c r="K147" i="32" s="1"/>
  <c r="I146" i="30"/>
  <c r="K146" i="32" s="1"/>
  <c r="G59" i="32"/>
  <c r="H60" i="32"/>
  <c r="E158" i="32"/>
  <c r="G159" i="30"/>
  <c r="I159" i="30" s="1"/>
  <c r="K159" i="32" s="1"/>
  <c r="I158" i="30"/>
  <c r="K158" i="32" s="1"/>
  <c r="G96" i="32"/>
  <c r="H97" i="32"/>
  <c r="H46" i="32"/>
  <c r="G45" i="32"/>
  <c r="E113" i="32"/>
  <c r="G114" i="30"/>
  <c r="I114" i="30" s="1"/>
  <c r="K114" i="32" s="1"/>
  <c r="G26" i="32" l="1"/>
  <c r="H27" i="32"/>
  <c r="G187" i="30"/>
  <c r="H59" i="32"/>
  <c r="G58" i="32"/>
  <c r="G158" i="32"/>
  <c r="H159" i="32"/>
  <c r="G115" i="32"/>
  <c r="H116" i="32"/>
  <c r="H143" i="32"/>
  <c r="G142" i="32"/>
  <c r="H114" i="32"/>
  <c r="G113" i="32"/>
  <c r="A18" i="32"/>
  <c r="A19" i="30"/>
  <c r="H109" i="32"/>
  <c r="G108" i="32"/>
  <c r="H165" i="32"/>
  <c r="G164" i="32"/>
  <c r="G119" i="32"/>
  <c r="H120" i="32"/>
  <c r="G34" i="32"/>
  <c r="H35" i="32"/>
  <c r="H26" i="32"/>
  <c r="G25" i="32"/>
  <c r="G64" i="32"/>
  <c r="H65" i="32"/>
  <c r="G46" i="32"/>
  <c r="H47" i="32"/>
  <c r="G99" i="32"/>
  <c r="H100" i="32"/>
  <c r="E187" i="32"/>
  <c r="I187" i="30"/>
  <c r="K187" i="32" s="1"/>
  <c r="G188" i="30"/>
  <c r="I188" i="30" s="1"/>
  <c r="K188" i="32" s="1"/>
  <c r="H152" i="32"/>
  <c r="G151" i="32"/>
  <c r="H86" i="32"/>
  <c r="G85" i="32"/>
  <c r="G48" i="32"/>
  <c r="H49" i="32"/>
  <c r="G160" i="32"/>
  <c r="H161" i="32"/>
  <c r="H141" i="32"/>
  <c r="G140" i="32"/>
  <c r="H53" i="32"/>
  <c r="G52" i="32"/>
  <c r="H147" i="32"/>
  <c r="G146" i="32"/>
  <c r="G112" i="32"/>
  <c r="H113" i="32"/>
  <c r="G181" i="32"/>
  <c r="H182" i="32"/>
  <c r="G107" i="32"/>
  <c r="H108" i="32"/>
  <c r="E184" i="32"/>
  <c r="G185" i="30"/>
  <c r="I185" i="30" s="1"/>
  <c r="K185" i="32" s="1"/>
  <c r="I184" i="30"/>
  <c r="K184" i="32" s="1"/>
  <c r="H162" i="32"/>
  <c r="G161" i="32"/>
  <c r="H187" i="32"/>
  <c r="G186" i="32"/>
  <c r="H80" i="32"/>
  <c r="G79" i="32"/>
  <c r="H61" i="32"/>
  <c r="G60" i="32"/>
  <c r="H25" i="32"/>
  <c r="G24" i="32"/>
  <c r="G171" i="32"/>
  <c r="H172" i="32"/>
  <c r="G184" i="32" l="1"/>
  <c r="H185" i="32"/>
  <c r="G187" i="32"/>
  <c r="H188" i="32"/>
  <c r="A19" i="32"/>
  <c r="A20" i="30"/>
  <c r="A20" i="32" l="1"/>
  <c r="A21" i="30"/>
  <c r="A21" i="32" l="1"/>
  <c r="A22" i="30"/>
  <c r="A22" i="32" l="1"/>
  <c r="A23" i="30"/>
  <c r="A23" i="32" l="1"/>
  <c r="A24" i="30"/>
  <c r="A14" i="29"/>
  <c r="A15" i="29"/>
  <c r="AN15" i="29"/>
  <c r="AN14" i="29"/>
  <c r="AO13" i="29"/>
  <c r="AO12" i="29"/>
  <c r="AO11" i="29"/>
  <c r="AO10" i="29"/>
  <c r="AO9" i="29"/>
  <c r="AO8" i="29"/>
  <c r="AO7" i="29"/>
  <c r="AK15" i="29"/>
  <c r="AK14" i="29"/>
  <c r="AI15" i="29"/>
  <c r="AI14" i="29"/>
  <c r="AG13" i="29"/>
  <c r="W13" i="29"/>
  <c r="AB13" i="29" s="1"/>
  <c r="M13" i="29" s="1"/>
  <c r="W12" i="29"/>
  <c r="AB12" i="29" s="1"/>
  <c r="W11" i="29"/>
  <c r="AB11" i="29" s="1"/>
  <c r="W10" i="29"/>
  <c r="AB10" i="29" s="1"/>
  <c r="W9" i="29"/>
  <c r="AB9" i="29" s="1"/>
  <c r="W8" i="29"/>
  <c r="AB8" i="29" s="1"/>
  <c r="S13" i="29"/>
  <c r="S12" i="29"/>
  <c r="S11" i="29"/>
  <c r="S10" i="29"/>
  <c r="S9" i="29"/>
  <c r="S8" i="29"/>
  <c r="AH15" i="29"/>
  <c r="AH14" i="29"/>
  <c r="AH13" i="29"/>
  <c r="AH12" i="29"/>
  <c r="AH11" i="29"/>
  <c r="AH10" i="29"/>
  <c r="AH9" i="29"/>
  <c r="AH8" i="29"/>
  <c r="AH7" i="29"/>
  <c r="AG7" i="29"/>
  <c r="W7" i="29"/>
  <c r="AB7" i="29" s="1"/>
  <c r="S7" i="29"/>
  <c r="A24" i="32" l="1"/>
  <c r="A25" i="30"/>
  <c r="J13" i="29"/>
  <c r="K13" i="29"/>
  <c r="L13" i="29"/>
  <c r="M12" i="29"/>
  <c r="L12" i="29"/>
  <c r="K12" i="29"/>
  <c r="J12" i="29"/>
  <c r="M9" i="29"/>
  <c r="L9" i="29"/>
  <c r="K9" i="29"/>
  <c r="J9" i="29"/>
  <c r="K10" i="29"/>
  <c r="J10" i="29"/>
  <c r="M10" i="29"/>
  <c r="L10" i="29"/>
  <c r="M8" i="29"/>
  <c r="K8" i="29"/>
  <c r="J8" i="29"/>
  <c r="L8" i="29"/>
  <c r="M7" i="29"/>
  <c r="L7" i="29"/>
  <c r="K7" i="29"/>
  <c r="J7" i="29"/>
  <c r="AG9" i="29"/>
  <c r="M11" i="29"/>
  <c r="L11" i="29"/>
  <c r="K11" i="29"/>
  <c r="J11" i="29"/>
  <c r="AG8" i="29"/>
  <c r="A25" i="32" l="1"/>
  <c r="A26" i="30"/>
  <c r="AG10" i="29"/>
  <c r="A26" i="32" l="1"/>
  <c r="A27" i="30"/>
  <c r="AG11" i="29"/>
  <c r="A27" i="32" l="1"/>
  <c r="A28" i="30"/>
  <c r="AG12" i="29"/>
  <c r="A28" i="32" l="1"/>
  <c r="A29" i="30"/>
  <c r="AG15" i="29"/>
  <c r="AG14" i="29"/>
  <c r="A29" i="32" l="1"/>
  <c r="A30" i="30"/>
  <c r="A30" i="32" l="1"/>
  <c r="A31" i="30"/>
  <c r="A31" i="32" l="1"/>
  <c r="A32" i="30"/>
  <c r="A32" i="32" l="1"/>
  <c r="A33" i="30"/>
  <c r="A33" i="32" l="1"/>
  <c r="A34" i="30"/>
  <c r="A34" i="32" l="1"/>
  <c r="A35" i="30"/>
  <c r="A35" i="32" l="1"/>
  <c r="A36" i="30"/>
  <c r="A36" i="32" l="1"/>
  <c r="A37" i="30"/>
  <c r="A37" i="32" l="1"/>
  <c r="A38" i="30"/>
  <c r="A38" i="32" l="1"/>
  <c r="A39" i="30"/>
  <c r="A39" i="32" l="1"/>
  <c r="A40" i="30"/>
  <c r="A40" i="32" l="1"/>
  <c r="A41" i="30"/>
  <c r="A41" i="32" l="1"/>
  <c r="A42" i="30"/>
  <c r="A42" i="32" l="1"/>
  <c r="A43" i="30"/>
  <c r="A43" i="32" l="1"/>
  <c r="A44" i="30"/>
  <c r="A44" i="32" l="1"/>
  <c r="A45" i="30"/>
  <c r="A45" i="32" l="1"/>
  <c r="A46" i="30"/>
  <c r="A46" i="32" l="1"/>
  <c r="A47" i="30"/>
  <c r="A47" i="32" l="1"/>
  <c r="A48" i="30"/>
  <c r="A48" i="32" l="1"/>
  <c r="A49" i="30"/>
  <c r="A49" i="32" l="1"/>
  <c r="A50" i="30"/>
  <c r="A50" i="32" l="1"/>
  <c r="A51" i="30"/>
  <c r="A51" i="32" l="1"/>
  <c r="A52" i="30"/>
  <c r="A52" i="32" l="1"/>
  <c r="A53" i="30"/>
  <c r="A53" i="32" l="1"/>
  <c r="A54" i="30"/>
  <c r="A54" i="32" l="1"/>
  <c r="A55" i="30"/>
  <c r="A55" i="32" l="1"/>
  <c r="A56" i="30"/>
  <c r="A56" i="32" l="1"/>
  <c r="A57" i="30"/>
  <c r="A57" i="32" l="1"/>
  <c r="A58" i="30"/>
  <c r="A58" i="32" l="1"/>
  <c r="A59" i="30"/>
  <c r="A59" i="32" l="1"/>
  <c r="A60" i="30"/>
  <c r="A60" i="32" l="1"/>
  <c r="A61" i="30"/>
  <c r="A61" i="32" l="1"/>
  <c r="A62" i="30"/>
  <c r="A62" i="32" l="1"/>
  <c r="A63" i="30"/>
  <c r="A63" i="32" l="1"/>
  <c r="A64" i="30"/>
  <c r="A64" i="32" l="1"/>
  <c r="A65" i="30"/>
  <c r="A65" i="32" l="1"/>
  <c r="A66" i="30"/>
  <c r="A66" i="32" l="1"/>
  <c r="A67" i="30"/>
  <c r="A67" i="32" l="1"/>
  <c r="A68" i="30"/>
  <c r="A68" i="32" l="1"/>
  <c r="A69" i="30"/>
  <c r="A69" i="32" l="1"/>
  <c r="A70" i="30"/>
  <c r="A70" i="32" l="1"/>
  <c r="A71" i="30"/>
  <c r="A71" i="32" l="1"/>
  <c r="A72" i="30"/>
  <c r="A72" i="32" l="1"/>
  <c r="A73" i="30"/>
  <c r="A73" i="32" l="1"/>
  <c r="A74" i="30"/>
  <c r="A74" i="32" l="1"/>
  <c r="A75" i="30"/>
  <c r="A75" i="32" l="1"/>
  <c r="A76" i="30"/>
  <c r="A76" i="32" l="1"/>
  <c r="A77" i="30"/>
  <c r="A77" i="32" l="1"/>
  <c r="A78" i="30"/>
  <c r="A78" i="32" l="1"/>
  <c r="A79" i="30"/>
  <c r="A79" i="32" l="1"/>
  <c r="A80" i="30"/>
  <c r="A80" i="32" l="1"/>
  <c r="A81" i="30"/>
  <c r="A81" i="32" l="1"/>
  <c r="A82" i="30"/>
  <c r="A82" i="32" l="1"/>
  <c r="A83" i="30"/>
  <c r="A83" i="32" l="1"/>
  <c r="A84" i="30"/>
  <c r="A84" i="32" l="1"/>
  <c r="A85" i="30"/>
  <c r="A85" i="32" l="1"/>
  <c r="A86" i="30"/>
  <c r="A86" i="32" l="1"/>
  <c r="A87" i="30"/>
  <c r="A87" i="32" l="1"/>
  <c r="A88" i="30"/>
  <c r="A88" i="32" l="1"/>
  <c r="A89" i="30"/>
  <c r="A89" i="32" l="1"/>
  <c r="A90" i="30"/>
  <c r="A90" i="32" l="1"/>
  <c r="A91" i="30"/>
  <c r="A91" i="32" l="1"/>
  <c r="A92" i="30"/>
  <c r="A92" i="32" l="1"/>
  <c r="A93" i="30"/>
  <c r="A93" i="32" l="1"/>
  <c r="A94" i="30"/>
  <c r="A94" i="32" l="1"/>
  <c r="A95" i="30"/>
  <c r="A95" i="32" l="1"/>
  <c r="A96" i="30"/>
  <c r="A96" i="32" l="1"/>
  <c r="A97" i="30"/>
  <c r="A97" i="32" l="1"/>
  <c r="A98" i="30"/>
  <c r="A98" i="32" l="1"/>
  <c r="A99" i="30"/>
  <c r="A99" i="32" l="1"/>
  <c r="A100" i="30"/>
  <c r="A100" i="32" l="1"/>
  <c r="A101" i="30"/>
  <c r="A101" i="32" l="1"/>
  <c r="A102" i="30"/>
  <c r="A102" i="32" l="1"/>
  <c r="A103" i="30"/>
  <c r="A103" i="32" l="1"/>
  <c r="A104" i="30"/>
  <c r="A104" i="32" l="1"/>
  <c r="A105" i="30"/>
  <c r="A105" i="32" l="1"/>
  <c r="A106" i="30"/>
  <c r="A106" i="32" l="1"/>
  <c r="A107" i="30"/>
  <c r="A107" i="32" l="1"/>
  <c r="A108" i="30"/>
  <c r="A108" i="32" l="1"/>
  <c r="A109" i="30"/>
  <c r="A109" i="32" l="1"/>
  <c r="A110" i="30"/>
  <c r="A110" i="32" l="1"/>
  <c r="A111" i="30"/>
  <c r="A111" i="32" l="1"/>
  <c r="A112" i="30"/>
  <c r="A112" i="32" l="1"/>
  <c r="A113" i="30"/>
  <c r="A113" i="32" l="1"/>
  <c r="A114" i="30"/>
  <c r="A114" i="32" l="1"/>
  <c r="A115" i="30"/>
  <c r="A115" i="32" l="1"/>
  <c r="A116" i="30"/>
  <c r="A116" i="32" l="1"/>
  <c r="A117" i="30"/>
  <c r="A117" i="32" l="1"/>
  <c r="A118" i="30"/>
  <c r="A118" i="32" l="1"/>
  <c r="A119" i="30"/>
  <c r="A119" i="32" l="1"/>
  <c r="A120" i="30"/>
  <c r="A120" i="32" l="1"/>
  <c r="A121" i="30"/>
  <c r="A121" i="32" l="1"/>
  <c r="A122" i="30"/>
  <c r="A122" i="32" l="1"/>
  <c r="A123" i="30"/>
  <c r="A123" i="32" l="1"/>
  <c r="A124" i="30"/>
  <c r="A124" i="32" l="1"/>
  <c r="A125" i="30"/>
  <c r="A125" i="32" l="1"/>
  <c r="A126" i="30"/>
  <c r="A126" i="32" l="1"/>
  <c r="A127" i="30"/>
  <c r="A127" i="32" l="1"/>
  <c r="A128" i="30"/>
  <c r="A128" i="32" l="1"/>
  <c r="A129" i="30"/>
  <c r="A129" i="32" l="1"/>
  <c r="A130" i="30"/>
  <c r="A130" i="32" l="1"/>
  <c r="A131" i="30"/>
  <c r="A131" i="32" l="1"/>
  <c r="A132" i="30"/>
  <c r="A132" i="32" l="1"/>
  <c r="A133" i="30"/>
  <c r="A133" i="32" l="1"/>
  <c r="A134" i="30"/>
  <c r="A134" i="32" l="1"/>
  <c r="A135" i="30"/>
  <c r="A135" i="32" l="1"/>
  <c r="A136" i="30"/>
  <c r="A136" i="32" l="1"/>
  <c r="A137" i="30"/>
  <c r="A137" i="32" l="1"/>
  <c r="A138" i="30"/>
  <c r="A138" i="32" l="1"/>
  <c r="A139" i="30"/>
  <c r="A139" i="32" l="1"/>
  <c r="A140" i="30"/>
  <c r="A140" i="32" l="1"/>
  <c r="A141" i="30"/>
  <c r="A141" i="32" l="1"/>
  <c r="A142" i="30"/>
  <c r="A142" i="32" l="1"/>
  <c r="A143" i="30"/>
  <c r="A143" i="32" l="1"/>
  <c r="A144" i="30"/>
  <c r="A144" i="32" l="1"/>
  <c r="A145" i="30"/>
  <c r="A145" i="32" l="1"/>
  <c r="A146" i="30"/>
  <c r="A146" i="32" l="1"/>
  <c r="A147" i="30"/>
  <c r="A147" i="32" l="1"/>
  <c r="A148" i="30"/>
  <c r="A148" i="32" l="1"/>
  <c r="A149" i="30"/>
  <c r="A149" i="32" l="1"/>
  <c r="A150" i="30"/>
  <c r="A150" i="32" l="1"/>
  <c r="A151" i="30"/>
  <c r="A151" i="32" l="1"/>
  <c r="A152" i="30"/>
  <c r="A152" i="32" l="1"/>
  <c r="A153" i="30"/>
  <c r="A153" i="32" l="1"/>
  <c r="A154" i="30"/>
  <c r="A154" i="32" l="1"/>
  <c r="A155" i="30"/>
  <c r="A155" i="32" l="1"/>
  <c r="A156" i="30"/>
  <c r="A156" i="32" l="1"/>
  <c r="A157" i="30"/>
  <c r="A157" i="32" l="1"/>
  <c r="A158" i="30"/>
  <c r="A158" i="32" l="1"/>
  <c r="A159" i="30"/>
  <c r="A159" i="32" l="1"/>
  <c r="A160" i="30"/>
  <c r="A160" i="32" l="1"/>
  <c r="A161" i="30"/>
  <c r="A161" i="32" l="1"/>
  <c r="A162" i="30"/>
  <c r="A162" i="32" l="1"/>
  <c r="A163" i="30"/>
  <c r="A163" i="32" l="1"/>
  <c r="A164" i="30"/>
  <c r="A164" i="32" l="1"/>
  <c r="A165" i="30"/>
  <c r="A165" i="32" l="1"/>
  <c r="A166" i="30"/>
  <c r="A166" i="32" l="1"/>
  <c r="A167" i="30"/>
  <c r="A167" i="32" l="1"/>
  <c r="A168" i="30"/>
  <c r="A168" i="32" l="1"/>
  <c r="A169" i="30"/>
  <c r="A169" i="32" l="1"/>
  <c r="A170" i="30"/>
  <c r="A170" i="32" l="1"/>
  <c r="A171" i="30"/>
  <c r="A171" i="32" l="1"/>
  <c r="A172" i="30"/>
  <c r="A172" i="32" l="1"/>
  <c r="A173" i="30"/>
  <c r="A173" i="32" l="1"/>
  <c r="A174" i="30"/>
  <c r="A174" i="32" l="1"/>
  <c r="A175" i="30"/>
  <c r="A175" i="32" l="1"/>
  <c r="A176" i="30"/>
  <c r="A176" i="32" l="1"/>
  <c r="A177" i="30"/>
  <c r="A177" i="32" l="1"/>
  <c r="A178" i="30"/>
  <c r="A178" i="32" l="1"/>
  <c r="A179" i="30"/>
  <c r="A179" i="32" l="1"/>
  <c r="A180" i="30"/>
  <c r="A180" i="32" l="1"/>
  <c r="A181" i="30"/>
  <c r="A181" i="32" l="1"/>
  <c r="A182" i="30"/>
  <c r="A182" i="32" l="1"/>
  <c r="A183" i="30"/>
  <c r="A183" i="32" l="1"/>
  <c r="A184" i="30"/>
  <c r="A184" i="32" l="1"/>
  <c r="A185" i="30"/>
  <c r="A185" i="32" l="1"/>
  <c r="A186" i="30"/>
  <c r="A186" i="32" l="1"/>
  <c r="A187" i="30"/>
  <c r="A187" i="32" l="1"/>
  <c r="A188" i="30"/>
  <c r="A188" i="32" s="1"/>
  <c r="P145" i="19" l="1"/>
  <c r="P144" i="19"/>
  <c r="P143" i="19"/>
  <c r="P142" i="19"/>
  <c r="P141" i="19"/>
  <c r="P140" i="19"/>
  <c r="P139" i="19"/>
  <c r="P138" i="19"/>
  <c r="P137" i="19"/>
  <c r="P136" i="19"/>
  <c r="P135" i="19"/>
  <c r="P134" i="19"/>
  <c r="A134" i="19"/>
  <c r="A135" i="19" s="1"/>
  <c r="A136" i="19" s="1"/>
  <c r="A137" i="19" s="1"/>
  <c r="A138" i="19" s="1"/>
  <c r="A139" i="19" s="1"/>
  <c r="A140" i="19" s="1"/>
  <c r="A141" i="19" s="1"/>
  <c r="A142" i="19" s="1"/>
  <c r="A143" i="19" s="1"/>
  <c r="A144" i="19" s="1"/>
  <c r="A145" i="19" s="1"/>
  <c r="A146" i="19" s="1"/>
  <c r="K143" i="19" l="1"/>
  <c r="N143" i="19" s="1"/>
  <c r="K142" i="19"/>
  <c r="N142" i="19" s="1"/>
  <c r="K144" i="19"/>
  <c r="N144" i="19" s="1"/>
  <c r="K138" i="19"/>
  <c r="N138" i="19" s="1"/>
  <c r="K136" i="19"/>
  <c r="N136" i="19" s="1"/>
  <c r="K139" i="19"/>
  <c r="N139" i="19" s="1"/>
  <c r="K140" i="19"/>
  <c r="N140" i="19" s="1"/>
  <c r="K135" i="19"/>
  <c r="N135" i="19" s="1"/>
  <c r="K134" i="19"/>
  <c r="N134" i="19" s="1"/>
  <c r="K137" i="19"/>
  <c r="N137" i="19" s="1"/>
  <c r="K141" i="19"/>
  <c r="N141" i="19" s="1"/>
  <c r="K145" i="19"/>
  <c r="N145" i="19" s="1"/>
  <c r="N146" i="19" l="1"/>
  <c r="F82" i="20" l="1"/>
  <c r="E82" i="20"/>
  <c r="F81" i="20"/>
  <c r="E81" i="20"/>
  <c r="F80" i="20"/>
  <c r="E80" i="20"/>
  <c r="F79" i="20"/>
  <c r="E79" i="20"/>
  <c r="F78" i="20"/>
  <c r="E78" i="20"/>
  <c r="F77" i="20"/>
  <c r="E77" i="20"/>
  <c r="F76" i="20"/>
  <c r="E76" i="20"/>
  <c r="F75" i="20"/>
  <c r="E75" i="20"/>
  <c r="F74" i="20"/>
  <c r="E74" i="20"/>
  <c r="F73" i="20"/>
  <c r="E73" i="20"/>
  <c r="F72" i="20"/>
  <c r="E72" i="20"/>
  <c r="F71" i="20"/>
  <c r="E71" i="20"/>
  <c r="F70" i="20"/>
  <c r="E70" i="20"/>
  <c r="F69" i="20"/>
  <c r="E69" i="20"/>
  <c r="F68" i="20"/>
  <c r="E68" i="20"/>
  <c r="F67" i="20"/>
  <c r="E67" i="20"/>
  <c r="F66" i="20"/>
  <c r="E66" i="20"/>
  <c r="F65" i="20"/>
  <c r="E65" i="20"/>
  <c r="F64" i="20"/>
  <c r="E64" i="20"/>
  <c r="F63" i="20"/>
  <c r="E63" i="20"/>
  <c r="F62" i="20"/>
  <c r="E62" i="20"/>
  <c r="F61" i="20"/>
  <c r="E61" i="20"/>
  <c r="F60" i="20"/>
  <c r="E60" i="20"/>
  <c r="F59" i="20"/>
  <c r="E59" i="20"/>
  <c r="F58" i="20"/>
  <c r="E58" i="20"/>
  <c r="F57" i="20"/>
  <c r="E57" i="20"/>
  <c r="F56" i="20"/>
  <c r="E56" i="20"/>
  <c r="F55" i="20"/>
  <c r="E55" i="20"/>
  <c r="F54" i="20"/>
  <c r="E54" i="20"/>
  <c r="F53" i="20"/>
  <c r="E53" i="20"/>
  <c r="F52" i="20"/>
  <c r="E52" i="20"/>
  <c r="F51" i="20"/>
  <c r="E51" i="20"/>
  <c r="F50" i="20"/>
  <c r="E50" i="20"/>
  <c r="F49" i="20"/>
  <c r="E49" i="20"/>
  <c r="F48" i="20"/>
  <c r="E48" i="20"/>
  <c r="F47" i="20"/>
  <c r="E47" i="20"/>
  <c r="F46" i="20"/>
  <c r="E46" i="20"/>
  <c r="F45" i="20"/>
  <c r="E45" i="20"/>
  <c r="F44" i="20"/>
  <c r="E44" i="20"/>
  <c r="F43" i="20"/>
  <c r="E43" i="20"/>
  <c r="F42" i="20"/>
  <c r="E42" i="20"/>
  <c r="F41" i="20"/>
  <c r="E41" i="20"/>
  <c r="F40" i="20"/>
  <c r="E40" i="20"/>
  <c r="F39" i="20"/>
  <c r="E39" i="20"/>
  <c r="F38" i="20"/>
  <c r="E38" i="20"/>
  <c r="F37" i="20"/>
  <c r="E37" i="20"/>
  <c r="F36" i="20"/>
  <c r="E36" i="20"/>
  <c r="F35" i="20"/>
  <c r="E35" i="20"/>
  <c r="F34" i="20"/>
  <c r="E34" i="20"/>
  <c r="F33" i="20"/>
  <c r="E33" i="20"/>
  <c r="F32" i="20"/>
  <c r="E32" i="20"/>
  <c r="F31" i="20"/>
  <c r="E31" i="20"/>
  <c r="F30" i="20"/>
  <c r="E30" i="20"/>
  <c r="F29" i="20"/>
  <c r="E29" i="20"/>
  <c r="F28" i="20"/>
  <c r="E28" i="20"/>
  <c r="F27" i="20"/>
  <c r="E27" i="20"/>
  <c r="F26" i="20"/>
  <c r="E26" i="20"/>
  <c r="F25" i="20"/>
  <c r="E25" i="20"/>
  <c r="F24" i="20"/>
  <c r="E24" i="20"/>
  <c r="F23" i="20"/>
  <c r="E23" i="20"/>
  <c r="F22" i="20"/>
  <c r="E22" i="20"/>
  <c r="F21" i="20"/>
  <c r="E21" i="20"/>
  <c r="F20" i="20"/>
  <c r="E20" i="20"/>
  <c r="F19" i="20"/>
  <c r="E19" i="20"/>
  <c r="F18" i="20"/>
  <c r="E18" i="20"/>
  <c r="F17" i="20"/>
  <c r="E17" i="20"/>
  <c r="F16" i="20"/>
  <c r="E16" i="20"/>
  <c r="F15" i="20"/>
  <c r="E15" i="20"/>
  <c r="F14" i="20"/>
  <c r="E14" i="20"/>
  <c r="F13" i="20"/>
  <c r="E13" i="20"/>
  <c r="F12" i="20"/>
  <c r="E12" i="20"/>
  <c r="F11" i="20"/>
  <c r="E11" i="20"/>
  <c r="F10" i="20"/>
  <c r="E10" i="20"/>
  <c r="F9" i="20"/>
  <c r="E9" i="20"/>
  <c r="F8" i="20"/>
  <c r="E8" i="20"/>
  <c r="E83" i="20" l="1"/>
  <c r="F83" i="20"/>
  <c r="C15" i="17"/>
  <c r="C16" i="17" s="1"/>
  <c r="C18" i="17" s="1"/>
  <c r="A13" i="17"/>
  <c r="A14" i="17" s="1"/>
  <c r="A15" i="17" s="1"/>
  <c r="A16" i="17" s="1"/>
  <c r="A17" i="17" s="1"/>
  <c r="A18" i="17" s="1"/>
  <c r="C15" i="15"/>
  <c r="C17" i="15" s="1"/>
  <c r="A13" i="15"/>
  <c r="A14" i="15" s="1"/>
  <c r="L24" i="9"/>
  <c r="L11" i="9"/>
  <c r="G11" i="9"/>
  <c r="D36" i="14"/>
  <c r="D32" i="14"/>
  <c r="D29" i="14"/>
  <c r="D20" i="14"/>
  <c r="F20" i="14" s="1"/>
  <c r="D19" i="14"/>
  <c r="F19" i="14" s="1"/>
  <c r="D18" i="14"/>
  <c r="F18" i="14" s="1"/>
  <c r="F21" i="14" s="1"/>
  <c r="B7" i="13"/>
  <c r="B10" i="13" s="1"/>
  <c r="K59" i="12"/>
  <c r="J59" i="12"/>
  <c r="M58" i="12"/>
  <c r="L58" i="12"/>
  <c r="K58" i="12"/>
  <c r="J58" i="12"/>
  <c r="K54" i="12"/>
  <c r="J54" i="12"/>
  <c r="M53" i="12"/>
  <c r="L53" i="12"/>
  <c r="K53" i="12"/>
  <c r="J53" i="12"/>
  <c r="G84" i="11"/>
  <c r="E84" i="11"/>
  <c r="H84" i="11" s="1"/>
  <c r="G83" i="11"/>
  <c r="E83" i="11"/>
  <c r="H83" i="11" s="1"/>
  <c r="H82" i="11"/>
  <c r="G82" i="11"/>
  <c r="E82" i="11"/>
  <c r="G81" i="11"/>
  <c r="E81" i="11"/>
  <c r="H81" i="11" s="1"/>
  <c r="G80" i="11"/>
  <c r="E80" i="11"/>
  <c r="H80" i="11" s="1"/>
  <c r="G79" i="11"/>
  <c r="H79" i="11" s="1"/>
  <c r="E79" i="11"/>
  <c r="G78" i="11"/>
  <c r="E78" i="11"/>
  <c r="H78" i="11" s="1"/>
  <c r="G77" i="11"/>
  <c r="E77" i="11"/>
  <c r="G76" i="11"/>
  <c r="E76" i="11"/>
  <c r="H76" i="11" s="1"/>
  <c r="G75" i="11"/>
  <c r="E75" i="11"/>
  <c r="G74" i="11"/>
  <c r="E74" i="11"/>
  <c r="H74" i="11" s="1"/>
  <c r="G73" i="11"/>
  <c r="E73" i="11"/>
  <c r="H73" i="11" s="1"/>
  <c r="G72" i="11"/>
  <c r="E72" i="11"/>
  <c r="H72" i="11" s="1"/>
  <c r="G71" i="11"/>
  <c r="E71" i="11"/>
  <c r="H71" i="11" s="1"/>
  <c r="G70" i="11"/>
  <c r="E70" i="11"/>
  <c r="H70" i="11" s="1"/>
  <c r="G69" i="11"/>
  <c r="E69" i="11"/>
  <c r="G68" i="11"/>
  <c r="H68" i="11" s="1"/>
  <c r="E68" i="11"/>
  <c r="G67" i="11"/>
  <c r="E67" i="11"/>
  <c r="H67" i="11" s="1"/>
  <c r="G66" i="11"/>
  <c r="E66" i="11"/>
  <c r="H66" i="11" s="1"/>
  <c r="G65" i="11"/>
  <c r="E65" i="11"/>
  <c r="H65" i="11" s="1"/>
  <c r="G64" i="11"/>
  <c r="E64" i="11"/>
  <c r="H64" i="11" s="1"/>
  <c r="G63" i="11"/>
  <c r="E63" i="11"/>
  <c r="H63" i="11" s="1"/>
  <c r="G62" i="11"/>
  <c r="E62" i="11"/>
  <c r="H62" i="11" s="1"/>
  <c r="G61" i="11"/>
  <c r="E61" i="11"/>
  <c r="G60" i="11"/>
  <c r="E60" i="11"/>
  <c r="H60" i="11" s="1"/>
  <c r="G59" i="11"/>
  <c r="E59" i="11"/>
  <c r="H59" i="11" s="1"/>
  <c r="G58" i="11"/>
  <c r="E58" i="11"/>
  <c r="H58" i="11" s="1"/>
  <c r="G57" i="11"/>
  <c r="E57" i="11"/>
  <c r="G56" i="11"/>
  <c r="E56" i="11"/>
  <c r="H56" i="11" s="1"/>
  <c r="G55" i="11"/>
  <c r="E55" i="11"/>
  <c r="H55" i="11" s="1"/>
  <c r="G54" i="11"/>
  <c r="E54" i="11"/>
  <c r="H54" i="11" s="1"/>
  <c r="G53" i="11"/>
  <c r="H53" i="11" s="1"/>
  <c r="E53" i="11"/>
  <c r="G52" i="11"/>
  <c r="E52" i="11"/>
  <c r="H52" i="11" s="1"/>
  <c r="G51" i="11"/>
  <c r="E51" i="11"/>
  <c r="H51" i="11" s="1"/>
  <c r="G50" i="11"/>
  <c r="E50" i="11"/>
  <c r="H50" i="11" s="1"/>
  <c r="G49" i="11"/>
  <c r="E49" i="11"/>
  <c r="H49" i="11" s="1"/>
  <c r="G48" i="11"/>
  <c r="E48" i="11"/>
  <c r="H48" i="11" s="1"/>
  <c r="G47" i="11"/>
  <c r="E47" i="11"/>
  <c r="H47" i="11" s="1"/>
  <c r="G46" i="11"/>
  <c r="E46" i="11"/>
  <c r="H46" i="11" s="1"/>
  <c r="G45" i="11"/>
  <c r="E45" i="11"/>
  <c r="G44" i="11"/>
  <c r="E44" i="11"/>
  <c r="H44" i="11" s="1"/>
  <c r="G43" i="11"/>
  <c r="E43" i="11"/>
  <c r="H43" i="11" s="1"/>
  <c r="G42" i="11"/>
  <c r="H42" i="11" s="1"/>
  <c r="E42" i="11"/>
  <c r="G41" i="11"/>
  <c r="E41" i="11"/>
  <c r="H41" i="11" s="1"/>
  <c r="G40" i="11"/>
  <c r="E40" i="11"/>
  <c r="H40" i="11" s="1"/>
  <c r="G39" i="11"/>
  <c r="E39" i="11"/>
  <c r="H39" i="11" s="1"/>
  <c r="G38" i="11"/>
  <c r="E38" i="11"/>
  <c r="G37" i="11"/>
  <c r="E37" i="11"/>
  <c r="G36" i="11"/>
  <c r="E36" i="11"/>
  <c r="G35" i="11"/>
  <c r="E35" i="11"/>
  <c r="H35" i="11" s="1"/>
  <c r="H34" i="11"/>
  <c r="G34" i="11"/>
  <c r="E34" i="11"/>
  <c r="G33" i="11"/>
  <c r="E33" i="11"/>
  <c r="H33" i="11" s="1"/>
  <c r="G32" i="11"/>
  <c r="E32" i="11"/>
  <c r="H32" i="11" s="1"/>
  <c r="G31" i="11"/>
  <c r="E31" i="11"/>
  <c r="H31" i="11" s="1"/>
  <c r="G30" i="11"/>
  <c r="E30" i="11"/>
  <c r="H30" i="11" s="1"/>
  <c r="G29" i="11"/>
  <c r="E29" i="11"/>
  <c r="G28" i="11"/>
  <c r="E28" i="11"/>
  <c r="H28" i="11" s="1"/>
  <c r="G27" i="11"/>
  <c r="E27" i="11"/>
  <c r="H27" i="11" s="1"/>
  <c r="G26" i="11"/>
  <c r="E26" i="11"/>
  <c r="H26" i="11" s="1"/>
  <c r="G25" i="11"/>
  <c r="E25" i="11"/>
  <c r="H25" i="11" s="1"/>
  <c r="G24" i="11"/>
  <c r="E24" i="11"/>
  <c r="H24" i="11" s="1"/>
  <c r="G23" i="11"/>
  <c r="E23" i="11"/>
  <c r="G22" i="11"/>
  <c r="E22" i="11"/>
  <c r="H22" i="11" s="1"/>
  <c r="G21" i="11"/>
  <c r="E21" i="11"/>
  <c r="G20" i="11"/>
  <c r="E20" i="11"/>
  <c r="H20" i="11" s="1"/>
  <c r="G17" i="11"/>
  <c r="H17" i="11" s="1"/>
  <c r="G16" i="11"/>
  <c r="H16" i="11" s="1"/>
  <c r="G15" i="11"/>
  <c r="H15" i="11" s="1"/>
  <c r="G14" i="11"/>
  <c r="H14" i="11" s="1"/>
  <c r="G13" i="11"/>
  <c r="H13" i="11" s="1"/>
  <c r="G12" i="11"/>
  <c r="H12" i="11" s="1"/>
  <c r="G11" i="11"/>
  <c r="H11" i="11" s="1"/>
  <c r="G10" i="11"/>
  <c r="H10" i="11" s="1"/>
  <c r="G9" i="11"/>
  <c r="H9" i="11" s="1"/>
  <c r="G8" i="11"/>
  <c r="H8" i="11" s="1"/>
  <c r="A8" i="11"/>
  <c r="A9" i="11" s="1"/>
  <c r="A10" i="11" s="1"/>
  <c r="A11" i="11" s="1"/>
  <c r="A12" i="11" s="1"/>
  <c r="A13" i="11" s="1"/>
  <c r="A14" i="11" s="1"/>
  <c r="A15" i="11" s="1"/>
  <c r="A16" i="11" s="1"/>
  <c r="A17" i="11" s="1"/>
  <c r="G82" i="10"/>
  <c r="E82" i="10"/>
  <c r="G81" i="10"/>
  <c r="E81" i="10"/>
  <c r="H81" i="10" s="1"/>
  <c r="G80" i="10"/>
  <c r="E80" i="10"/>
  <c r="G79" i="10"/>
  <c r="E79" i="10"/>
  <c r="H79" i="10" s="1"/>
  <c r="G78" i="10"/>
  <c r="E78" i="10"/>
  <c r="G77" i="10"/>
  <c r="E77" i="10"/>
  <c r="H77" i="10" s="1"/>
  <c r="G76" i="10"/>
  <c r="E76" i="10"/>
  <c r="G75" i="10"/>
  <c r="E75" i="10"/>
  <c r="H75" i="10" s="1"/>
  <c r="G74" i="10"/>
  <c r="E74" i="10"/>
  <c r="G73" i="10"/>
  <c r="E73" i="10"/>
  <c r="H73" i="10" s="1"/>
  <c r="G72" i="10"/>
  <c r="E72" i="10"/>
  <c r="G71" i="10"/>
  <c r="E71" i="10"/>
  <c r="H71" i="10" s="1"/>
  <c r="G70" i="10"/>
  <c r="E70" i="10"/>
  <c r="G69" i="10"/>
  <c r="E69" i="10"/>
  <c r="H69" i="10" s="1"/>
  <c r="G68" i="10"/>
  <c r="E68" i="10"/>
  <c r="G67" i="10"/>
  <c r="E67" i="10"/>
  <c r="H67" i="10" s="1"/>
  <c r="G66" i="10"/>
  <c r="E66" i="10"/>
  <c r="G65" i="10"/>
  <c r="E65" i="10"/>
  <c r="H65" i="10" s="1"/>
  <c r="G64" i="10"/>
  <c r="E64" i="10"/>
  <c r="G63" i="10"/>
  <c r="E63" i="10"/>
  <c r="H63" i="10" s="1"/>
  <c r="G62" i="10"/>
  <c r="E62" i="10"/>
  <c r="G61" i="10"/>
  <c r="E61" i="10"/>
  <c r="H61" i="10" s="1"/>
  <c r="G60" i="10"/>
  <c r="E60" i="10"/>
  <c r="G59" i="10"/>
  <c r="E59" i="10"/>
  <c r="H59" i="10" s="1"/>
  <c r="G58" i="10"/>
  <c r="E58" i="10"/>
  <c r="G57" i="10"/>
  <c r="E57" i="10"/>
  <c r="H57" i="10" s="1"/>
  <c r="G56" i="10"/>
  <c r="E56" i="10"/>
  <c r="G55" i="10"/>
  <c r="E55" i="10"/>
  <c r="H55" i="10" s="1"/>
  <c r="G54" i="10"/>
  <c r="E54" i="10"/>
  <c r="G53" i="10"/>
  <c r="E53" i="10"/>
  <c r="H53" i="10" s="1"/>
  <c r="G52" i="10"/>
  <c r="E52" i="10"/>
  <c r="G51" i="10"/>
  <c r="E51" i="10"/>
  <c r="H51" i="10" s="1"/>
  <c r="G50" i="10"/>
  <c r="E50" i="10"/>
  <c r="G49" i="10"/>
  <c r="E49" i="10"/>
  <c r="H49" i="10" s="1"/>
  <c r="G48" i="10"/>
  <c r="E48" i="10"/>
  <c r="G47" i="10"/>
  <c r="E47" i="10"/>
  <c r="H47" i="10" s="1"/>
  <c r="G46" i="10"/>
  <c r="E46" i="10"/>
  <c r="G45" i="10"/>
  <c r="E45" i="10"/>
  <c r="H45" i="10" s="1"/>
  <c r="G44" i="10"/>
  <c r="E44" i="10"/>
  <c r="G43" i="10"/>
  <c r="E43" i="10"/>
  <c r="H43" i="10" s="1"/>
  <c r="G42" i="10"/>
  <c r="E42" i="10"/>
  <c r="G41" i="10"/>
  <c r="E41" i="10"/>
  <c r="H41" i="10" s="1"/>
  <c r="G40" i="10"/>
  <c r="E40" i="10"/>
  <c r="G39" i="10"/>
  <c r="E39" i="10"/>
  <c r="H39" i="10" s="1"/>
  <c r="G38" i="10"/>
  <c r="E38" i="10"/>
  <c r="G37" i="10"/>
  <c r="E37" i="10"/>
  <c r="H37" i="10" s="1"/>
  <c r="G36" i="10"/>
  <c r="E36" i="10"/>
  <c r="G35" i="10"/>
  <c r="E35" i="10"/>
  <c r="H35" i="10" s="1"/>
  <c r="G34" i="10"/>
  <c r="E34" i="10"/>
  <c r="G33" i="10"/>
  <c r="E33" i="10"/>
  <c r="H33" i="10" s="1"/>
  <c r="G32" i="10"/>
  <c r="E32" i="10"/>
  <c r="G31" i="10"/>
  <c r="E31" i="10"/>
  <c r="H31" i="10" s="1"/>
  <c r="G30" i="10"/>
  <c r="E30" i="10"/>
  <c r="G29" i="10"/>
  <c r="E29" i="10"/>
  <c r="H29" i="10" s="1"/>
  <c r="G28" i="10"/>
  <c r="E28" i="10"/>
  <c r="G27" i="10"/>
  <c r="E27" i="10"/>
  <c r="H27" i="10" s="1"/>
  <c r="G26" i="10"/>
  <c r="E26" i="10"/>
  <c r="G25" i="10"/>
  <c r="E25" i="10"/>
  <c r="H25" i="10" s="1"/>
  <c r="G24" i="10"/>
  <c r="E24" i="10"/>
  <c r="G23" i="10"/>
  <c r="E23" i="10"/>
  <c r="H23" i="10" s="1"/>
  <c r="G22" i="10"/>
  <c r="E22" i="10"/>
  <c r="G21" i="10"/>
  <c r="E21" i="10"/>
  <c r="H21" i="10" s="1"/>
  <c r="G20" i="10"/>
  <c r="E20" i="10"/>
  <c r="G19" i="10"/>
  <c r="E19" i="10"/>
  <c r="H19" i="10" s="1"/>
  <c r="G18" i="10"/>
  <c r="E18" i="10"/>
  <c r="G17" i="10"/>
  <c r="E17" i="10"/>
  <c r="H17" i="10" s="1"/>
  <c r="G16" i="10"/>
  <c r="E16" i="10"/>
  <c r="G15" i="10"/>
  <c r="E15" i="10"/>
  <c r="H15" i="10" s="1"/>
  <c r="G14" i="10"/>
  <c r="E14" i="10"/>
  <c r="G13" i="10"/>
  <c r="E13" i="10"/>
  <c r="H13" i="10" s="1"/>
  <c r="G12" i="10"/>
  <c r="E12" i="10"/>
  <c r="G11" i="10"/>
  <c r="E11" i="10"/>
  <c r="H11" i="10" s="1"/>
  <c r="G10" i="10"/>
  <c r="E10" i="10"/>
  <c r="G9" i="10"/>
  <c r="E9" i="10"/>
  <c r="H9" i="10" s="1"/>
  <c r="G8" i="10"/>
  <c r="E8" i="10"/>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H61" i="11" l="1"/>
  <c r="E84" i="20"/>
  <c r="H12" i="10"/>
  <c r="H16" i="10"/>
  <c r="H20" i="10"/>
  <c r="H24" i="10"/>
  <c r="H28" i="10"/>
  <c r="H32" i="10"/>
  <c r="H36" i="10"/>
  <c r="H40" i="10"/>
  <c r="H44" i="10"/>
  <c r="H48" i="10"/>
  <c r="H52" i="10"/>
  <c r="H56" i="10"/>
  <c r="H60" i="10"/>
  <c r="H64" i="10"/>
  <c r="H68" i="10"/>
  <c r="H72" i="10"/>
  <c r="H76" i="10"/>
  <c r="H80" i="10"/>
  <c r="H69" i="11"/>
  <c r="H21" i="11"/>
  <c r="H85" i="11" s="1"/>
  <c r="H36" i="11"/>
  <c r="H77" i="11"/>
  <c r="H29" i="11"/>
  <c r="H37" i="11"/>
  <c r="H10" i="10"/>
  <c r="H14" i="10"/>
  <c r="H18" i="10"/>
  <c r="H22" i="10"/>
  <c r="H26" i="10"/>
  <c r="H30" i="10"/>
  <c r="H34" i="10"/>
  <c r="H38" i="10"/>
  <c r="H42" i="10"/>
  <c r="H46" i="10"/>
  <c r="H50" i="10"/>
  <c r="H54" i="10"/>
  <c r="H58" i="10"/>
  <c r="H62" i="10"/>
  <c r="H66" i="10"/>
  <c r="H70" i="10"/>
  <c r="H74" i="10"/>
  <c r="H78" i="10"/>
  <c r="H82" i="10"/>
  <c r="H23" i="11"/>
  <c r="H38" i="11"/>
  <c r="H45" i="11"/>
  <c r="H57" i="11"/>
  <c r="H75" i="11"/>
  <c r="J11" i="9"/>
  <c r="N11" i="9"/>
  <c r="A15" i="15"/>
  <c r="N24" i="9"/>
  <c r="J24" i="9"/>
  <c r="G24" i="9"/>
  <c r="E85" i="11"/>
  <c r="G85" i="11"/>
  <c r="H8" i="10"/>
  <c r="G83" i="10"/>
  <c r="E83" i="10"/>
  <c r="H83" i="10" l="1"/>
  <c r="O11" i="9"/>
  <c r="A16" i="15"/>
  <c r="A17" i="15" l="1"/>
  <c r="Y20" i="7" l="1"/>
  <c r="M20" i="7" s="1"/>
  <c r="R20" i="7"/>
  <c r="Y19" i="7"/>
  <c r="L19" i="7" s="1"/>
  <c r="R19" i="7"/>
  <c r="Y18" i="7"/>
  <c r="K18" i="7" s="1"/>
  <c r="R18" i="7"/>
  <c r="Y17" i="7"/>
  <c r="M17" i="7" s="1"/>
  <c r="R17" i="7"/>
  <c r="Y16" i="7"/>
  <c r="M16" i="7" s="1"/>
  <c r="R16" i="7"/>
  <c r="Y15" i="7"/>
  <c r="K15" i="7" s="1"/>
  <c r="R15" i="7"/>
  <c r="Y14" i="7"/>
  <c r="K14" i="7" s="1"/>
  <c r="R14" i="7"/>
  <c r="Y13" i="7"/>
  <c r="M13" i="7" s="1"/>
  <c r="R13" i="7"/>
  <c r="Y12" i="7"/>
  <c r="M12" i="7" s="1"/>
  <c r="R12" i="7"/>
  <c r="L14" i="7" l="1"/>
  <c r="M14" i="7"/>
  <c r="M18" i="7"/>
  <c r="L15" i="7"/>
  <c r="J18" i="7"/>
  <c r="M19" i="7"/>
  <c r="J14" i="7"/>
  <c r="M15" i="7"/>
  <c r="L18" i="7"/>
  <c r="J19" i="7"/>
  <c r="J15" i="7"/>
  <c r="K19" i="7"/>
  <c r="J12" i="7"/>
  <c r="J16" i="7"/>
  <c r="J20" i="7"/>
  <c r="K16" i="7"/>
  <c r="J13" i="7"/>
  <c r="L16" i="7"/>
  <c r="J17" i="7"/>
  <c r="L20" i="7"/>
  <c r="K12" i="7"/>
  <c r="K20" i="7"/>
  <c r="L12" i="7"/>
  <c r="K13" i="7"/>
  <c r="K17" i="7"/>
  <c r="L13" i="7"/>
  <c r="L17" i="7"/>
  <c r="S12" i="7"/>
  <c r="V12" i="7"/>
  <c r="W12" i="7"/>
  <c r="Z12" i="7"/>
  <c r="S13" i="7"/>
  <c r="V13" i="7"/>
  <c r="W13" i="7"/>
  <c r="Z13" i="7"/>
  <c r="S14" i="7"/>
  <c r="V14" i="7"/>
  <c r="W14" i="7"/>
  <c r="Z14" i="7"/>
  <c r="S15" i="7"/>
  <c r="V15" i="7"/>
  <c r="W15" i="7"/>
  <c r="Z15" i="7"/>
  <c r="S16" i="7"/>
  <c r="V16" i="7"/>
  <c r="W16" i="7"/>
  <c r="Z16" i="7"/>
  <c r="S17" i="7"/>
  <c r="V17" i="7"/>
  <c r="W17" i="7"/>
  <c r="Z17" i="7"/>
  <c r="S18" i="7"/>
  <c r="V18" i="7"/>
  <c r="W18" i="7"/>
  <c r="Z18" i="7"/>
  <c r="S19" i="7"/>
  <c r="V19" i="7"/>
  <c r="W19" i="7"/>
  <c r="Z19" i="7"/>
  <c r="S20" i="7"/>
  <c r="V20" i="7"/>
  <c r="W20" i="7"/>
  <c r="Z20" i="7"/>
  <c r="V21" i="7"/>
  <c r="W21" i="7"/>
  <c r="V22" i="7"/>
  <c r="W22" i="7"/>
  <c r="V23" i="7"/>
  <c r="W23" i="7"/>
  <c r="W25" i="7"/>
  <c r="T7" i="29"/>
  <c r="Y7" i="29"/>
  <c r="Z7" i="29"/>
  <c r="AC7" i="29"/>
  <c r="T8" i="29"/>
  <c r="Y8" i="29"/>
  <c r="Z8" i="29"/>
  <c r="AC8" i="29"/>
  <c r="T9" i="29"/>
  <c r="Y9" i="29"/>
  <c r="Z9" i="29"/>
  <c r="AC9" i="29"/>
  <c r="T10" i="29"/>
  <c r="Y10" i="29"/>
  <c r="Z10" i="29"/>
  <c r="AC10" i="29"/>
  <c r="T11" i="29"/>
  <c r="Y11" i="29"/>
  <c r="Z11" i="29"/>
  <c r="AC11" i="29"/>
  <c r="T12" i="29"/>
  <c r="Y12" i="29"/>
  <c r="Z12" i="29"/>
  <c r="AC12" i="29"/>
  <c r="T13" i="29"/>
  <c r="Y13" i="29"/>
  <c r="Z13" i="29"/>
  <c r="AC13" i="29"/>
  <c r="Y14" i="29"/>
  <c r="Z14" i="29"/>
  <c r="Y15" i="29"/>
  <c r="Z15" i="29"/>
  <c r="Y16" i="29"/>
  <c r="Z16" i="29"/>
</calcChain>
</file>

<file path=xl/sharedStrings.xml><?xml version="1.0" encoding="utf-8"?>
<sst xmlns="http://schemas.openxmlformats.org/spreadsheetml/2006/main" count="1326" uniqueCount="661">
  <si>
    <t>Line</t>
  </si>
  <si>
    <t>Company</t>
  </si>
  <si>
    <t>C</t>
  </si>
  <si>
    <t>A</t>
  </si>
  <si>
    <t>A-</t>
  </si>
  <si>
    <t>BBB+</t>
  </si>
  <si>
    <t>Schedule 1</t>
  </si>
  <si>
    <t>Line No.</t>
  </si>
  <si>
    <t>Ticker</t>
  </si>
  <si>
    <t>DIV1</t>
  </si>
  <si>
    <t>DIV2</t>
  </si>
  <si>
    <t>DIV3</t>
  </si>
  <si>
    <t>DIV4</t>
  </si>
  <si>
    <r>
      <t>d</t>
    </r>
    <r>
      <rPr>
        <vertAlign val="subscript"/>
        <sz val="8"/>
        <rFont val="Calibri"/>
        <family val="2"/>
      </rPr>
      <t>1</t>
    </r>
  </si>
  <si>
    <r>
      <t>d</t>
    </r>
    <r>
      <rPr>
        <vertAlign val="subscript"/>
        <sz val="8"/>
        <rFont val="Calibri"/>
        <family val="2"/>
      </rPr>
      <t>2</t>
    </r>
  </si>
  <si>
    <r>
      <t>d</t>
    </r>
    <r>
      <rPr>
        <vertAlign val="subscript"/>
        <sz val="8"/>
        <rFont val="Calibri"/>
        <family val="2"/>
      </rPr>
      <t>3</t>
    </r>
  </si>
  <si>
    <r>
      <t>d</t>
    </r>
    <r>
      <rPr>
        <vertAlign val="subscript"/>
        <sz val="8"/>
        <rFont val="Calibri"/>
        <family val="2"/>
      </rPr>
      <t>0</t>
    </r>
  </si>
  <si>
    <r>
      <t>P</t>
    </r>
    <r>
      <rPr>
        <vertAlign val="subscript"/>
        <sz val="8"/>
        <rFont val="Calibri"/>
        <family val="2"/>
      </rPr>
      <t>0</t>
    </r>
  </si>
  <si>
    <t>Dividend</t>
  </si>
  <si>
    <t>Growth</t>
  </si>
  <si>
    <t>Model Result</t>
  </si>
  <si>
    <t>1+g</t>
  </si>
  <si>
    <t>1+k</t>
  </si>
  <si>
    <t>Average</t>
  </si>
  <si>
    <t>Model Result No Flotation</t>
  </si>
  <si>
    <t>Schedule 3</t>
  </si>
  <si>
    <t>Safety Rank</t>
  </si>
  <si>
    <t>S&amp;P BOND RATING</t>
  </si>
  <si>
    <t>S&amp;P BOND RATING (Numerical)</t>
  </si>
  <si>
    <t>Value Line Beta</t>
  </si>
  <si>
    <t>Aaa-rated Corporate</t>
  </si>
  <si>
    <t>10-Year Treasury Note</t>
  </si>
  <si>
    <t>Spread</t>
  </si>
  <si>
    <t>A-rated Utility</t>
  </si>
  <si>
    <t xml:space="preserve"> AAA Corp to A utility</t>
  </si>
  <si>
    <t>basis points.</t>
  </si>
  <si>
    <t>Add</t>
  </si>
  <si>
    <t>basis points to</t>
  </si>
  <si>
    <t>20-year Treasury</t>
  </si>
  <si>
    <t>AA-rated utility bond</t>
  </si>
  <si>
    <t>A-rated utility bond</t>
  </si>
  <si>
    <t xml:space="preserve"> A-rated to AA-rated utility:</t>
  </si>
  <si>
    <t>EIA forecast=</t>
  </si>
  <si>
    <t>Comparative Returns on S&amp;P 500 Stock Index</t>
  </si>
  <si>
    <t>and Moody’s A-Rated Utility Bonds 1937 - 2012</t>
  </si>
  <si>
    <t>Year</t>
  </si>
  <si>
    <t>S&amp;P 500 Stock Price</t>
  </si>
  <si>
    <t>Stock Dividend Yield</t>
  </si>
  <si>
    <t>Stock Return</t>
  </si>
  <si>
    <t>A-rated Bond Price</t>
  </si>
  <si>
    <t>Bond Return</t>
  </si>
  <si>
    <t>Risk Premium</t>
  </si>
  <si>
    <t>See Appendix 2 for an explanation of how stock and bond returns are derived and the source of the data presented.</t>
  </si>
  <si>
    <t>Schedule 5</t>
  </si>
  <si>
    <t>Comparative Returns on S&amp;P Utility Stock Index</t>
  </si>
  <si>
    <t>S&amp;P Utility Stock Price</t>
  </si>
  <si>
    <t>See Appendix 5 for an explanation of how stock and bond returns are derived and the source of the data presented.  Standard &amp; Poor’s discontinued its S&amp;P Utilities Index in December 2001 and replaced its utilities stock index with separate indices for electric and natural gas utilities. In this study, the stock returns beginning in 2002 are based on the total returns for the EEI Index of U.S. shareholder-owned electric utilities, as reported by EEI on its website.  http://www.eei.org/whatwedo/DataAnalysis/IndusFinanAnalysis/Pages/QtrlyFinancialUpdates.aspx</t>
  </si>
  <si>
    <t>.</t>
  </si>
  <si>
    <t>Time</t>
  </si>
  <si>
    <t>SP500 Return</t>
  </si>
  <si>
    <t>SP500 Risk Premium</t>
  </si>
  <si>
    <t>SPUtilities Return</t>
  </si>
  <si>
    <t>SPUtilRiskPremium</t>
  </si>
  <si>
    <t>S&amp;P 500 Risk Premium vs. Time</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</si>
  <si>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</si>
  <si>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</si>
  <si>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</si>
  <si>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</si>
  <si>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</si>
  <si>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</si>
  <si>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</si>
  <si>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</si>
  <si>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</si>
  <si>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</si>
  <si>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</si>
  <si>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</si>
  <si>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</si>
  <si>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</si>
  <si>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</si>
  <si>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</si>
  <si>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</si>
  <si>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</si>
  <si>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</si>
  <si>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</si>
  <si>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</si>
  <si>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</si>
  <si>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</si>
  <si>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</si>
  <si>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Table 2</t>
  </si>
  <si>
    <t>REGRESSION OUTPUT FOR RISK PREMIUM ON S&amp;P 500</t>
  </si>
  <si>
    <t>Coefficient</t>
  </si>
  <si>
    <t>T Statistic</t>
  </si>
  <si>
    <t>Table 3</t>
  </si>
  <si>
    <t>REGRESSION OUTPUT FOR RISK PREMIUM ON S&amp;P UTILITIES</t>
  </si>
  <si>
    <t>EX POST RISK PREMIUM COST OF EQUITY</t>
  </si>
  <si>
    <t>Risk Premium S&amp;P 500</t>
  </si>
  <si>
    <t>Risk Premium S&amp;P Utilities</t>
  </si>
  <si>
    <t>Average Risk Premium</t>
  </si>
  <si>
    <t>Forecast Yield A-utility bond</t>
  </si>
  <si>
    <t>Flotation</t>
  </si>
  <si>
    <t>Risk Premium Cost of Equity</t>
  </si>
  <si>
    <t>Schedule 6</t>
  </si>
  <si>
    <t>Using the Arithmetic Mean to Estimate</t>
  </si>
  <si>
    <t>the Cost of Equity Capital</t>
  </si>
  <si>
    <t>End Year 1</t>
  </si>
  <si>
    <t>Ending Wealth</t>
  </si>
  <si>
    <t>Probability</t>
  </si>
  <si>
    <t>End of Year 2</t>
  </si>
  <si>
    <t>Value</t>
  </si>
  <si>
    <t>Value x Probability</t>
  </si>
  <si>
    <t>(1.30) (1.30)</t>
  </si>
  <si>
    <t>=</t>
  </si>
  <si>
    <t>(1.30) (.9)</t>
  </si>
  <si>
    <t>(.9) (.9)</t>
  </si>
  <si>
    <t>Expected Wealth</t>
  </si>
  <si>
    <t>Cost of Equity =</t>
  </si>
  <si>
    <r>
      <t>1(1+k)</t>
    </r>
    <r>
      <rPr>
        <vertAlign val="superscript"/>
        <sz val="9"/>
        <color indexed="8"/>
        <rFont val="Calibri"/>
        <family val="2"/>
        <scheme val="minor"/>
      </rPr>
      <t>2</t>
    </r>
    <r>
      <rPr>
        <sz val="9"/>
        <color indexed="8"/>
        <rFont val="Calibri"/>
        <family val="2"/>
        <scheme val="minor"/>
      </rPr>
      <t xml:space="preserve"> = 1.21</t>
    </r>
  </si>
  <si>
    <r>
      <t>k = (1.21/1)</t>
    </r>
    <r>
      <rPr>
        <vertAlign val="superscript"/>
        <sz val="9"/>
        <color indexed="8"/>
        <rFont val="Calibri"/>
        <family val="2"/>
        <scheme val="minor"/>
      </rPr>
      <t xml:space="preserve">.5 </t>
    </r>
    <r>
      <rPr>
        <sz val="9"/>
        <color indexed="8"/>
        <rFont val="Calibri"/>
        <family val="2"/>
        <scheme val="minor"/>
      </rPr>
      <t>– 1 = 10%</t>
    </r>
  </si>
  <si>
    <t>Arithmetic mean =</t>
  </si>
  <si>
    <t>(30%) (.5) + (-10%) (.5) = 10%</t>
  </si>
  <si>
    <t>Geometric mean =</t>
  </si>
  <si>
    <r>
      <t>[(1.3) (.9)]</t>
    </r>
    <r>
      <rPr>
        <vertAlign val="superscript"/>
        <sz val="9"/>
        <color indexed="8"/>
        <rFont val="Calibri"/>
        <family val="2"/>
        <scheme val="minor"/>
      </rPr>
      <t>.5</t>
    </r>
    <r>
      <rPr>
        <sz val="9"/>
        <color indexed="8"/>
        <rFont val="Calibri"/>
        <family val="2"/>
        <scheme val="minor"/>
      </rPr>
      <t xml:space="preserve"> – 1 = .082 = 8.2%</t>
    </r>
  </si>
  <si>
    <t>Thus, the geometric mean is not equal to the cost of equity capital.</t>
  </si>
  <si>
    <t>For an investment with an uncertain outcome, the arithmetic mean is the best measure of the cost of equity capital</t>
  </si>
  <si>
    <t>Aaa-rated Corporate Forecast</t>
  </si>
  <si>
    <t>10-Year Treasury Note Forecast</t>
  </si>
  <si>
    <t>Ave VL, EIA</t>
  </si>
  <si>
    <t>Forecast</t>
  </si>
  <si>
    <t>BBB-rated Utility</t>
  </si>
  <si>
    <t>Energy Information Administration January 2013</t>
  </si>
  <si>
    <t>AA Utility Bond Rate Forecast</t>
  </si>
  <si>
    <t>Average,VL and EIA</t>
  </si>
  <si>
    <t>A-rated Utility Forecast</t>
  </si>
  <si>
    <t>BBB-rated Utility Forecast</t>
  </si>
  <si>
    <t>20-year Treasury Forecast</t>
  </si>
  <si>
    <t>CALCULATION OF CAPITAL ASSET PRICING MODEL COST OF EQUITY</t>
  </si>
  <si>
    <t>Description</t>
  </si>
  <si>
    <t>Risk-free Rate</t>
  </si>
  <si>
    <t>Long-term Treasury bond yield forecast</t>
  </si>
  <si>
    <t>Beta</t>
  </si>
  <si>
    <t>Long-horizon SBBI risk premium</t>
  </si>
  <si>
    <t>Beta x Risk Premium</t>
  </si>
  <si>
    <t>Industry</t>
  </si>
  <si>
    <t>SCHEDULE 8</t>
  </si>
  <si>
    <t>USING DCF ESTIMATE OF THE EXPECTED RATE OF RETURN ON THE MARKET PORTFOLIO</t>
  </si>
  <si>
    <t>DCF S&amp;P 500</t>
  </si>
  <si>
    <t>DCF Cost of Equity S&amp;P 500 (see following)</t>
  </si>
  <si>
    <t>Beta * Risk Premium</t>
  </si>
  <si>
    <t>Flotation cost</t>
  </si>
  <si>
    <t>Calculation of Capital Asset pricing Model Cost of Equity
Using DCF Estimate of the Expected Rate of Return
on the Market Portfolio</t>
  </si>
  <si>
    <r>
      <t>D</t>
    </r>
    <r>
      <rPr>
        <vertAlign val="subscript"/>
        <sz val="8"/>
        <rFont val="Calibri"/>
        <family val="2"/>
      </rPr>
      <t>0</t>
    </r>
  </si>
  <si>
    <t>Market Cap  $ (mils)</t>
  </si>
  <si>
    <t>EPS LTG #ESTS</t>
  </si>
  <si>
    <t>3M</t>
  </si>
  <si>
    <t>MMM</t>
  </si>
  <si>
    <t>XCONSSVC</t>
  </si>
  <si>
    <t>ACN</t>
  </si>
  <si>
    <t>SOFTWARE</t>
  </si>
  <si>
    <t>SRVCSMED</t>
  </si>
  <si>
    <t>INSURE</t>
  </si>
  <si>
    <t>ELECSYST</t>
  </si>
  <si>
    <t>AIR PRDS.&amp; CHEMS.</t>
  </si>
  <si>
    <t>APD</t>
  </si>
  <si>
    <t>CHEMICAL</t>
  </si>
  <si>
    <t>ALLERGAN</t>
  </si>
  <si>
    <t>AGN</t>
  </si>
  <si>
    <t>MEDSUP</t>
  </si>
  <si>
    <t>ALLSTATE</t>
  </si>
  <si>
    <t>ALL</t>
  </si>
  <si>
    <t>TOBACCO</t>
  </si>
  <si>
    <t>AMERICAN EXPRESS</t>
  </si>
  <si>
    <t>AXP</t>
  </si>
  <si>
    <t>FINSVC</t>
  </si>
  <si>
    <t>AMERISOURCEBERGEN</t>
  </si>
  <si>
    <t>ABC</t>
  </si>
  <si>
    <t>AMGEN</t>
  </si>
  <si>
    <t>AMGN</t>
  </si>
  <si>
    <t>BIOTECH</t>
  </si>
  <si>
    <t>ASSURANT</t>
  </si>
  <si>
    <t>AIZ</t>
  </si>
  <si>
    <t>AT&amp;T</t>
  </si>
  <si>
    <t>T</t>
  </si>
  <si>
    <t>TELUTIL</t>
  </si>
  <si>
    <t>AUTOMATIC DATA PROC.</t>
  </si>
  <si>
    <t>ADP</t>
  </si>
  <si>
    <t>BAKER HUGHES</t>
  </si>
  <si>
    <t>BHI</t>
  </si>
  <si>
    <t>OIL</t>
  </si>
  <si>
    <t>BALL</t>
  </si>
  <si>
    <t>BLL</t>
  </si>
  <si>
    <t>CONTAIN</t>
  </si>
  <si>
    <t>BAXTER INTL.</t>
  </si>
  <si>
    <t>BAX</t>
  </si>
  <si>
    <t>BANKING</t>
  </si>
  <si>
    <t>BEAM</t>
  </si>
  <si>
    <t>HOMEPROD</t>
  </si>
  <si>
    <t>BOEING</t>
  </si>
  <si>
    <t>BA</t>
  </si>
  <si>
    <t>DEFENSE</t>
  </si>
  <si>
    <t>SEMICOND</t>
  </si>
  <si>
    <t>CARDINAL HEALTH</t>
  </si>
  <si>
    <t>CAH</t>
  </si>
  <si>
    <t>LEISURE</t>
  </si>
  <si>
    <t>CH ROBINSON WWD.</t>
  </si>
  <si>
    <t>CHRW</t>
  </si>
  <si>
    <t>MULTTRAN</t>
  </si>
  <si>
    <t>INVEST</t>
  </si>
  <si>
    <t>CINTAS</t>
  </si>
  <si>
    <t>CTAS</t>
  </si>
  <si>
    <t>CLOTH</t>
  </si>
  <si>
    <t>CISCO SYSTEMS</t>
  </si>
  <si>
    <t>CSCO</t>
  </si>
  <si>
    <t>O/C EQPT</t>
  </si>
  <si>
    <t>CITIGROUP</t>
  </si>
  <si>
    <t>FINANCE</t>
  </si>
  <si>
    <t>CLOROX</t>
  </si>
  <si>
    <t>CLX</t>
  </si>
  <si>
    <t>COCA COLA</t>
  </si>
  <si>
    <t>KO</t>
  </si>
  <si>
    <t>BEVERAGE</t>
  </si>
  <si>
    <t>COCA COLA ENTS.</t>
  </si>
  <si>
    <t>CCE</t>
  </si>
  <si>
    <t>COLGATE-PALM.</t>
  </si>
  <si>
    <t>CL</t>
  </si>
  <si>
    <t>CONAGRA FOODS</t>
  </si>
  <si>
    <t>CAG</t>
  </si>
  <si>
    <t>FOOD</t>
  </si>
  <si>
    <t>COSTCO WHOLESALE</t>
  </si>
  <si>
    <t>COST</t>
  </si>
  <si>
    <t>RETGOODS</t>
  </si>
  <si>
    <t>DANAHER</t>
  </si>
  <si>
    <t>DHR</t>
  </si>
  <si>
    <t>MACHINE</t>
  </si>
  <si>
    <t>DARDEN RESTAURANTS</t>
  </si>
  <si>
    <t>DRI</t>
  </si>
  <si>
    <t>RETFOODS</t>
  </si>
  <si>
    <t>DEERE</t>
  </si>
  <si>
    <t>DE</t>
  </si>
  <si>
    <t>DENTSPLY INTL.</t>
  </si>
  <si>
    <t>XRAY</t>
  </si>
  <si>
    <t>DISCOVER FINANCIAL SVS.</t>
  </si>
  <si>
    <t>DFS</t>
  </si>
  <si>
    <t>DOW CHEMICAL</t>
  </si>
  <si>
    <t>DOW</t>
  </si>
  <si>
    <t>EMERSON ELECTRIC</t>
  </si>
  <si>
    <t>EMR</t>
  </si>
  <si>
    <t>ELECT</t>
  </si>
  <si>
    <t>EQUIFAX</t>
  </si>
  <si>
    <t>EFX</t>
  </si>
  <si>
    <t>OTHERCOM</t>
  </si>
  <si>
    <t>FAMILY DOLLAR STORES</t>
  </si>
  <si>
    <t>FDO</t>
  </si>
  <si>
    <t>FEDEX</t>
  </si>
  <si>
    <t>FDX</t>
  </si>
  <si>
    <t>FLUOR</t>
  </si>
  <si>
    <t>FLR</t>
  </si>
  <si>
    <t>BLDMAT</t>
  </si>
  <si>
    <t>FMC</t>
  </si>
  <si>
    <t>GAP</t>
  </si>
  <si>
    <t>GPS</t>
  </si>
  <si>
    <t>GENERAL MILLS</t>
  </si>
  <si>
    <t>GIS</t>
  </si>
  <si>
    <t>HASBRO</t>
  </si>
  <si>
    <t>HAS</t>
  </si>
  <si>
    <t>LEISTIME</t>
  </si>
  <si>
    <t>HONEYWELL INTL.</t>
  </si>
  <si>
    <t>HON</t>
  </si>
  <si>
    <t>MULTCAP</t>
  </si>
  <si>
    <t>ILLINOIS TOOL WORKS</t>
  </si>
  <si>
    <t>ITW</t>
  </si>
  <si>
    <t>INGERSOLL-RAND</t>
  </si>
  <si>
    <t>IR</t>
  </si>
  <si>
    <t>INTERNATIONAL BUS.MCHS.</t>
  </si>
  <si>
    <t>IBM</t>
  </si>
  <si>
    <t>COMPUTER</t>
  </si>
  <si>
    <t>INTERPUBLIC GP.</t>
  </si>
  <si>
    <t>IPG</t>
  </si>
  <si>
    <t>COMMUN</t>
  </si>
  <si>
    <t>J M SMUCKER</t>
  </si>
  <si>
    <t>SJM</t>
  </si>
  <si>
    <t>KROGER</t>
  </si>
  <si>
    <t>KR</t>
  </si>
  <si>
    <t>LIMITED BRANDS</t>
  </si>
  <si>
    <t>LTD</t>
  </si>
  <si>
    <t>M&amp;T BANK</t>
  </si>
  <si>
    <t>MTB</t>
  </si>
  <si>
    <t>MARATHON PETROLEUM</t>
  </si>
  <si>
    <t>MPC</t>
  </si>
  <si>
    <t>MARSH &amp; MCLENNAN</t>
  </si>
  <si>
    <t>MMC</t>
  </si>
  <si>
    <t>MATTEL</t>
  </si>
  <si>
    <t>MAT</t>
  </si>
  <si>
    <t>MCDONALDS</t>
  </si>
  <si>
    <t>MCD</t>
  </si>
  <si>
    <t>MEAD JOHNSON NUTRITION</t>
  </si>
  <si>
    <t>MJN</t>
  </si>
  <si>
    <t>MICROSOFT</t>
  </si>
  <si>
    <t>MSFT</t>
  </si>
  <si>
    <t>MONSANTO</t>
  </si>
  <si>
    <t>MON</t>
  </si>
  <si>
    <t>MURPHY OIL</t>
  </si>
  <si>
    <t>MUR</t>
  </si>
  <si>
    <t>NASDAQ OMX GROUP</t>
  </si>
  <si>
    <t>NDAQ</t>
  </si>
  <si>
    <t>NOBLE ENERGY</t>
  </si>
  <si>
    <t>NBL</t>
  </si>
  <si>
    <t>NORDSTROM</t>
  </si>
  <si>
    <t>JWN</t>
  </si>
  <si>
    <t>NUCOR</t>
  </si>
  <si>
    <t>NUE</t>
  </si>
  <si>
    <t>STEEL</t>
  </si>
  <si>
    <t>NVIDIA</t>
  </si>
  <si>
    <t>NVDA</t>
  </si>
  <si>
    <t>OMNICOM GP.</t>
  </si>
  <si>
    <t>OMC</t>
  </si>
  <si>
    <t>ORACLE</t>
  </si>
  <si>
    <t>ORCL</t>
  </si>
  <si>
    <t>PERKINELMER</t>
  </si>
  <si>
    <t>PKI</t>
  </si>
  <si>
    <t>PERRIGO</t>
  </si>
  <si>
    <t>PRGO</t>
  </si>
  <si>
    <t>DRUGS</t>
  </si>
  <si>
    <t>PRAXAIR</t>
  </si>
  <si>
    <t>PX</t>
  </si>
  <si>
    <t>PREC.CASTPARTS</t>
  </si>
  <si>
    <t>PCP</t>
  </si>
  <si>
    <t>METFABR</t>
  </si>
  <si>
    <t>PROCTER &amp; GAMBLE</t>
  </si>
  <si>
    <t>PG</t>
  </si>
  <si>
    <t>QUEST DIAGNOSTICS</t>
  </si>
  <si>
    <t>DGX</t>
  </si>
  <si>
    <t>RALPH LAUREN CL.A</t>
  </si>
  <si>
    <t>RL</t>
  </si>
  <si>
    <t>REYNOLDS AMERICAN</t>
  </si>
  <si>
    <t>RAI</t>
  </si>
  <si>
    <t>ROCKWELL AUTOMATION</t>
  </si>
  <si>
    <t>ROK</t>
  </si>
  <si>
    <t>ROCKWELL COLLINS</t>
  </si>
  <si>
    <t>COL</t>
  </si>
  <si>
    <t>ROSS STORES</t>
  </si>
  <si>
    <t>ROST</t>
  </si>
  <si>
    <t>SEALED AIR</t>
  </si>
  <si>
    <t>SEE</t>
  </si>
  <si>
    <t>ST.JUDE MEDICAL</t>
  </si>
  <si>
    <t>STJ</t>
  </si>
  <si>
    <t>STRYKER</t>
  </si>
  <si>
    <t>SYK</t>
  </si>
  <si>
    <t>TARGET</t>
  </si>
  <si>
    <t>TGT</t>
  </si>
  <si>
    <t>TE CONNECTIVITY</t>
  </si>
  <si>
    <t>TEL</t>
  </si>
  <si>
    <t>ELECTRON</t>
  </si>
  <si>
    <t>THE HERSHEY COMPANY</t>
  </si>
  <si>
    <t>HSY</t>
  </si>
  <si>
    <t>THERMO FISHER SCIENTIFIC</t>
  </si>
  <si>
    <t>TMO</t>
  </si>
  <si>
    <t>TIFFANY &amp; CO</t>
  </si>
  <si>
    <t>TIF</t>
  </si>
  <si>
    <t>TJX COS.</t>
  </si>
  <si>
    <t>TJX</t>
  </si>
  <si>
    <t>TOTAL SYSTEM SERVICES</t>
  </si>
  <si>
    <t>TSS</t>
  </si>
  <si>
    <t>UNITED PARCEL SER.'B'</t>
  </si>
  <si>
    <t>UPS</t>
  </si>
  <si>
    <t>UNITEDHEALTH GP.</t>
  </si>
  <si>
    <t>UNH</t>
  </si>
  <si>
    <t>UNUM GROUP</t>
  </si>
  <si>
    <t>UNM</t>
  </si>
  <si>
    <t>US BANCORP</t>
  </si>
  <si>
    <t>USB</t>
  </si>
  <si>
    <t>V F</t>
  </si>
  <si>
    <t>VFC</t>
  </si>
  <si>
    <t>WAL MART STORES</t>
  </si>
  <si>
    <t>WMT</t>
  </si>
  <si>
    <t>WALT DISNEY</t>
  </si>
  <si>
    <t>DIS</t>
  </si>
  <si>
    <t>WASTE MAN.</t>
  </si>
  <si>
    <t>WM</t>
  </si>
  <si>
    <t>WELLS FARGO &amp; CO</t>
  </si>
  <si>
    <t>WFC</t>
  </si>
  <si>
    <t>WESTERN UNION</t>
  </si>
  <si>
    <t>WU</t>
  </si>
  <si>
    <t>WYNN RESORTS</t>
  </si>
  <si>
    <t>WYNN</t>
  </si>
  <si>
    <t>XILINX</t>
  </si>
  <si>
    <t>XLNX</t>
  </si>
  <si>
    <t>XL GROUP</t>
  </si>
  <si>
    <t>XL</t>
  </si>
  <si>
    <t>ZIMMER HDG.</t>
  </si>
  <si>
    <t>ZMH</t>
  </si>
  <si>
    <t>Market-weighted Average</t>
  </si>
  <si>
    <t>Comparison of Risk Premia on</t>
  </si>
  <si>
    <t>S&amp;P500 and S&amp;P Utilities 1937 – 2012</t>
  </si>
  <si>
    <t>S&amp;P Utilities Stock Return</t>
  </si>
  <si>
    <t>SP500 Stock Return</t>
  </si>
  <si>
    <t>10-Yr. Treasury Bond Yield</t>
  </si>
  <si>
    <t>Utilities Risk Premium</t>
  </si>
  <si>
    <t>Market Risk Premium</t>
  </si>
  <si>
    <t>Risk Premium 1937—2012</t>
  </si>
  <si>
    <t>RP Utilities/RP SP500</t>
  </si>
  <si>
    <t>Schedule 9</t>
  </si>
  <si>
    <t>Cost of Equity Model Results</t>
  </si>
  <si>
    <t>Model</t>
  </si>
  <si>
    <t>Ex Ante Risk Premium</t>
  </si>
  <si>
    <t>Ex Post Risk Premium</t>
  </si>
  <si>
    <t>CAPM - Historical</t>
  </si>
  <si>
    <t>CAPM - DCF Based</t>
  </si>
  <si>
    <t>Average without CAPM</t>
  </si>
  <si>
    <t>Value Line forecast=</t>
  </si>
  <si>
    <t>Comparison of DCF Expected Return</t>
  </si>
  <si>
    <t>Regression of Relationship Between Risk Premium</t>
  </si>
  <si>
    <t>Adjusted RP = RP - coefficient x lag RP</t>
  </si>
  <si>
    <t>Adjusted Yld = Yld - coefficient x lag yield</t>
  </si>
  <si>
    <t>intercept coefficient =</t>
  </si>
  <si>
    <t>Serial correlation coefficient r estimated via multiple regression equation:</t>
  </si>
  <si>
    <t>=R - S</t>
  </si>
  <si>
    <t>X</t>
  </si>
  <si>
    <t>Y</t>
  </si>
  <si>
    <t>Yt-1</t>
  </si>
  <si>
    <t>Xt-1</t>
  </si>
  <si>
    <t>Date</t>
  </si>
  <si>
    <t>DCF</t>
  </si>
  <si>
    <t>Bond Yield</t>
  </si>
  <si>
    <t>Bond Lag Risk Premium</t>
  </si>
  <si>
    <t>Lag Bond Yield</t>
  </si>
  <si>
    <t>Adjusted Risk Premium</t>
  </si>
  <si>
    <t>Adjusted Bond Yield</t>
  </si>
  <si>
    <t>Forecast Bond RP</t>
  </si>
  <si>
    <t>Cost of Equity</t>
  </si>
  <si>
    <t>x</t>
  </si>
  <si>
    <t>intercept coefficient/(1-serial correlation coefficient =</t>
  </si>
  <si>
    <t>Bond coefficient</t>
  </si>
  <si>
    <t>Bond yield =</t>
  </si>
  <si>
    <t>Ex Ante Risk Premium Cost of Equity =</t>
  </si>
  <si>
    <t>NI</t>
  </si>
  <si>
    <t>Mkt Cap</t>
  </si>
  <si>
    <t>Ave. DCF</t>
  </si>
  <si>
    <t>y</t>
  </si>
  <si>
    <t>Lag Risk Premium</t>
  </si>
  <si>
    <t>A Bond Yield</t>
  </si>
  <si>
    <t>Lag Yield</t>
  </si>
  <si>
    <t>Simple Regression - Risk Premium vs. Bond Yield</t>
  </si>
  <si>
    <t>Dependent variable: Risk Premium</t>
  </si>
  <si>
    <t>Independent variable: Bond Yield</t>
  </si>
  <si>
    <t>Linear model: Y = a + b*X</t>
  </si>
  <si>
    <t>Least Squares</t>
  </si>
  <si>
    <t>Standard</t>
  </si>
  <si>
    <t>Parameter</t>
  </si>
  <si>
    <t>Estimate</t>
  </si>
  <si>
    <t>Error</t>
  </si>
  <si>
    <t>Statistic</t>
  </si>
  <si>
    <t>P-Value</t>
  </si>
  <si>
    <t>Slope</t>
  </si>
  <si>
    <t>Analysis of Variance</t>
  </si>
  <si>
    <t>Source</t>
  </si>
  <si>
    <t>Sum of Squares</t>
  </si>
  <si>
    <t>Df</t>
  </si>
  <si>
    <t>Mean Square</t>
  </si>
  <si>
    <t>F-Ratio</t>
  </si>
  <si>
    <t>Total (Corr.)</t>
  </si>
  <si>
    <t>Multiple Regression - Risk Premium_1</t>
  </si>
  <si>
    <t>Dependent variable: Risk Premium_1</t>
  </si>
  <si>
    <t xml:space="preserve">Independent variables: </t>
  </si>
  <si>
    <t xml:space="preserve">     Lag Risk Premium</t>
  </si>
  <si>
    <t xml:space="preserve">     A Bond Yield</t>
  </si>
  <si>
    <t xml:space="preserve">     Lag Yield</t>
  </si>
  <si>
    <t>CONSTANT</t>
  </si>
  <si>
    <t>Simple Regression - Adjusted Risk Premium vs. Adjusted Bond Yield</t>
  </si>
  <si>
    <t>Dependent variable: Adjusted Risk Premium</t>
  </si>
  <si>
    <t>Independent variable: Adjusted Bond Yield</t>
  </si>
  <si>
    <t>Summary of Discounted Cash Flow Analysis for Natural Gas Utilities</t>
  </si>
  <si>
    <t>AGL Resources</t>
  </si>
  <si>
    <t>GAS</t>
  </si>
  <si>
    <t>Atmos Energy</t>
  </si>
  <si>
    <t>ATO</t>
  </si>
  <si>
    <t>Laclede Group</t>
  </si>
  <si>
    <t>LG</t>
  </si>
  <si>
    <t>New Jersey Resources</t>
  </si>
  <si>
    <t>NJR</t>
  </si>
  <si>
    <t>NiSource Inc.</t>
  </si>
  <si>
    <t>Northwest Nat. Gas</t>
  </si>
  <si>
    <t>NWN</t>
  </si>
  <si>
    <t>Piedmont Natural Gas</t>
  </si>
  <si>
    <t>PNY</t>
  </si>
  <si>
    <t>South Jersey Inds.</t>
  </si>
  <si>
    <t>SJI</t>
  </si>
  <si>
    <t>WGL Holdings Inc.</t>
  </si>
  <si>
    <t>WGL</t>
  </si>
  <si>
    <t>Market Cap $ (Mil)</t>
  </si>
  <si>
    <t>EXHIBIT__(JVW-1)</t>
  </si>
  <si>
    <r>
      <t>d</t>
    </r>
    <r>
      <rPr>
        <vertAlign val="subscript"/>
        <sz val="9"/>
        <rFont val="Calibri"/>
        <family val="2"/>
        <scheme val="minor"/>
      </rPr>
      <t>1</t>
    </r>
  </si>
  <si>
    <r>
      <t>d</t>
    </r>
    <r>
      <rPr>
        <vertAlign val="subscript"/>
        <sz val="9"/>
        <rFont val="Calibri"/>
        <family val="2"/>
        <scheme val="minor"/>
      </rPr>
      <t>2</t>
    </r>
  </si>
  <si>
    <r>
      <t>d</t>
    </r>
    <r>
      <rPr>
        <vertAlign val="subscript"/>
        <sz val="9"/>
        <rFont val="Calibri"/>
        <family val="2"/>
        <scheme val="minor"/>
      </rPr>
      <t>3</t>
    </r>
  </si>
  <si>
    <r>
      <t>d</t>
    </r>
    <r>
      <rPr>
        <vertAlign val="subscript"/>
        <sz val="9"/>
        <rFont val="Calibri"/>
        <family val="2"/>
        <scheme val="minor"/>
      </rPr>
      <t>0</t>
    </r>
  </si>
  <si>
    <r>
      <t>P</t>
    </r>
    <r>
      <rPr>
        <vertAlign val="subscript"/>
        <sz val="9"/>
        <rFont val="Calibri"/>
        <family val="2"/>
        <scheme val="minor"/>
      </rPr>
      <t>0</t>
    </r>
  </si>
  <si>
    <t>Value Line EPS Growth</t>
  </si>
  <si>
    <t>I/B/E/S Growth</t>
  </si>
  <si>
    <t>Ave EPS Growth</t>
  </si>
  <si>
    <t>Amer. States Water</t>
  </si>
  <si>
    <t>AWR</t>
  </si>
  <si>
    <t>A+</t>
  </si>
  <si>
    <t>WATER</t>
  </si>
  <si>
    <t>Amer. Water Works</t>
  </si>
  <si>
    <t>AWK</t>
  </si>
  <si>
    <t>Aqua America</t>
  </si>
  <si>
    <t>WTR</t>
  </si>
  <si>
    <t>California Water</t>
  </si>
  <si>
    <t>CWT</t>
  </si>
  <si>
    <t>Middlesex Water</t>
  </si>
  <si>
    <t>MSEX</t>
  </si>
  <si>
    <t>SJW Corp.</t>
  </si>
  <si>
    <t>SJW</t>
  </si>
  <si>
    <t>Conn. Water Services</t>
  </si>
  <si>
    <t>CTWS</t>
  </si>
  <si>
    <t>Average Line 8, 9</t>
  </si>
  <si>
    <t>Schedule 4</t>
  </si>
  <si>
    <t>on an Investment in Natural Gas Distribution Companies</t>
  </si>
  <si>
    <t>on an Equity Investment in Natural Gas Distribution Companies</t>
  </si>
  <si>
    <t>and Yield to Maturity on Moody's A-Rated Utility Bonds</t>
  </si>
  <si>
    <t>to the Interest Rate on Moody's A-rated Utility Bonds</t>
  </si>
  <si>
    <t>Value Line, EIA</t>
  </si>
  <si>
    <r>
      <t>Y</t>
    </r>
    <r>
      <rPr>
        <i/>
        <vertAlign val="subscript"/>
        <sz val="8"/>
        <rFont val="Calibri"/>
        <family val="2"/>
        <scheme val="minor"/>
      </rPr>
      <t>t</t>
    </r>
    <r>
      <rPr>
        <i/>
        <sz val="8"/>
        <rFont val="Calibri"/>
        <family val="2"/>
        <scheme val="minor"/>
      </rPr>
      <t>=a(1-r)+rY</t>
    </r>
    <r>
      <rPr>
        <i/>
        <vertAlign val="subscript"/>
        <sz val="8"/>
        <rFont val="Calibri"/>
        <family val="2"/>
        <scheme val="minor"/>
      </rPr>
      <t>t-1</t>
    </r>
    <r>
      <rPr>
        <i/>
        <sz val="8"/>
        <rFont val="Calibri"/>
        <family val="2"/>
        <scheme val="minor"/>
      </rPr>
      <t>+bX</t>
    </r>
    <r>
      <rPr>
        <i/>
        <vertAlign val="subscript"/>
        <sz val="8"/>
        <rFont val="Calibri"/>
        <family val="2"/>
        <scheme val="minor"/>
      </rPr>
      <t>t</t>
    </r>
    <r>
      <rPr>
        <i/>
        <sz val="8"/>
        <rFont val="Calibri"/>
        <family val="2"/>
        <scheme val="minor"/>
      </rPr>
      <t>-brX</t>
    </r>
    <r>
      <rPr>
        <i/>
        <vertAlign val="subscript"/>
        <sz val="8"/>
        <rFont val="Calibri"/>
        <family val="2"/>
        <scheme val="minor"/>
      </rPr>
      <t>t-1</t>
    </r>
    <r>
      <rPr>
        <i/>
        <sz val="8"/>
        <rFont val="Calibri"/>
        <family val="2"/>
        <scheme val="minor"/>
      </rPr>
      <t>+e</t>
    </r>
    <r>
      <rPr>
        <i/>
        <vertAlign val="subscript"/>
        <sz val="8"/>
        <rFont val="Calibri"/>
        <family val="2"/>
        <scheme val="minor"/>
      </rPr>
      <t>t</t>
    </r>
  </si>
  <si>
    <t>=B - C</t>
  </si>
  <si>
    <t>Ex Ante Risk Premium Cost of Equity Gas Companies</t>
  </si>
  <si>
    <t>+</t>
  </si>
  <si>
    <t>Bond coefficient * Bond yield =</t>
  </si>
  <si>
    <t>Expected Risk Premium</t>
  </si>
  <si>
    <t>Discounted Cash Flow Analysis Natural Gas Utilities</t>
  </si>
  <si>
    <t>NEW GAS</t>
  </si>
  <si>
    <t>OLD AGL</t>
  </si>
  <si>
    <t>AGL</t>
  </si>
  <si>
    <t>OLD</t>
  </si>
  <si>
    <t>Laclede</t>
  </si>
  <si>
    <t>OLD NICOR</t>
  </si>
  <si>
    <t>NiSource</t>
  </si>
  <si>
    <t>Market Capitalization</t>
  </si>
  <si>
    <t>NICOR</t>
  </si>
  <si>
    <t>Cascade</t>
  </si>
  <si>
    <t>EGN</t>
  </si>
  <si>
    <t>EQT</t>
  </si>
  <si>
    <t>Keyspan</t>
  </si>
  <si>
    <t>NUI</t>
  </si>
  <si>
    <t>OKE</t>
  </si>
  <si>
    <t>Peoples</t>
  </si>
  <si>
    <t>Semco</t>
  </si>
  <si>
    <t>SWX</t>
  </si>
  <si>
    <t>UGI</t>
  </si>
  <si>
    <t>NFG</t>
  </si>
  <si>
    <t>STR</t>
  </si>
  <si>
    <t>CGC</t>
  </si>
  <si>
    <t>KSE</t>
  </si>
  <si>
    <t>PGL</t>
  </si>
  <si>
    <t>SEN</t>
  </si>
  <si>
    <t>Month</t>
  </si>
  <si>
    <t>High</t>
  </si>
  <si>
    <t>Low</t>
  </si>
  <si>
    <t>`</t>
  </si>
  <si>
    <t>Correlation Coefficient = -0.423766</t>
  </si>
  <si>
    <t>R-squared = 17.9578 percent</t>
  </si>
  <si>
    <t>R-squared (adjusted for d.f.) = 17.489 percent</t>
  </si>
  <si>
    <t>Standard Error of Est. = 0.00712635</t>
  </si>
  <si>
    <t>Mean absolute error = 0.00575144</t>
  </si>
  <si>
    <t>Durbin-Watson statistic = 0.315151 (P=0.0000)</t>
  </si>
  <si>
    <t>Lag 1 residual autocorrelation = 0.842158</t>
  </si>
  <si>
    <t>R-squared = 77.9052 percent</t>
  </si>
  <si>
    <t>R-squared (adjusted for d.f.) = 77.5199 percent</t>
  </si>
  <si>
    <t>Standard Error of Est. = 0.00372761</t>
  </si>
  <si>
    <t>Mean absolute error = 0.00253435</t>
  </si>
  <si>
    <t>Durbin-Watson statistic = 1.88305 (P=0.2197)</t>
  </si>
  <si>
    <t>Lag 1 residual autocorrelation = 0.0556875</t>
  </si>
  <si>
    <t>Correlation Coefficient = -0.352406</t>
  </si>
  <si>
    <t>R-squared = 12.419 percent</t>
  </si>
  <si>
    <t>R-squared (adjusted for d.f.) = 11.9156 percent</t>
  </si>
  <si>
    <t>Standard Error of Est. = 0.00379705</t>
  </si>
  <si>
    <t>Mean absolute error = 0.00264739</t>
  </si>
  <si>
    <t>Durbin-Watson statistic = 1.88383 (P=0.2213)</t>
  </si>
  <si>
    <t>Lag 1 residual autocorrelation = 0.0533897</t>
  </si>
  <si>
    <r>
      <t>RP</t>
    </r>
    <r>
      <rPr>
        <vertAlign val="subscript"/>
        <sz val="8"/>
        <rFont val="Calibri"/>
        <family val="2"/>
        <scheme val="minor"/>
      </rPr>
      <t>t</t>
    </r>
    <r>
      <rPr>
        <sz val="8"/>
        <rFont val="Calibri"/>
        <family val="2"/>
        <scheme val="minor"/>
      </rPr>
      <t xml:space="preserve"> - .847 x RP</t>
    </r>
    <r>
      <rPr>
        <vertAlign val="subscript"/>
        <sz val="8"/>
        <rFont val="Calibri"/>
        <family val="2"/>
        <scheme val="minor"/>
      </rPr>
      <t>t - 1</t>
    </r>
  </si>
  <si>
    <t>/(1-0.847)</t>
  </si>
  <si>
    <t>A-rated utility forecast yield</t>
  </si>
  <si>
    <t>Value Line Selection &amp; Opinion, February 22, 2013</t>
  </si>
  <si>
    <t>Add 100 basis points to bond yield forecasts to identify outlier low results</t>
  </si>
  <si>
    <t>6.55 A, 6.83 BBB+, 7.11 BBB</t>
  </si>
  <si>
    <t>Value Line Selection &amp; Opinion (Feb. 22, 2013) projects a AAA-rated Corporate bond yield equal to 5.8 percent. The Feb. 2013 average spread between A-rated utility bonds and Aaa-rated Corporate bonds is thirty-five basis points (A-rated utility, 4.18 percent, less Aaa-rated Corporate, 3.9 percent, equals twenty-eight basis points). Adding twenty-eight basis points to the 5.8 percent Value Line AAA Corporate bond forecast yield equals an A-utility bond forecast yield of 6.08 percent. The U.S. Energy Information Administration (EIA) at January 2013 forecasts an AA-rated utility bond yield equal to 6.78 percent. The average spread between AA-rated utility and A-rated utility bonds at Feb. 2013 is twenty-three basis points (4.18 percent less 3.95 percent). Adding twenty-three basis points to the 6.78 percent AA-utility bond forecast equals a forecast yield for A-rated utility bonds equal to 7.01 percent. The average of the forecasts (6.08 percent using Value Line data and 7.01 percent using EIA data) is 6.55 percent.</t>
  </si>
  <si>
    <t>Value Line forecasts a yield on 10-year Treasury notes equal to 4.2 percent. The current spread between the average February 2013 yield on 10-year Treasury notes (1.98 percent) and 20-year Treasury bonds (2.78 percent) is eighty basis points. Adding eighty basis points to Value Line’s 4.2 percent 10-year Treasury note forecast produces a forecasted yield of 5.0 percent for 20-year Treasury bonds (see Value Line Investment Survey, Selection &amp; Opinion, Feb. 22, 2013). The EIA forecasts a yield of 4.7 percent on 10-year Treasury notes. Adding the eighty basis point spread between 10-year Treasury notes and 20-year Treasury bonds to the EIA 10-year Treasury note forecast of 4.7 percent equals a EIA forecast for 20-year Treasury bonds equal to 5.5 percent. The average of the forecasts (5.0 percent using Value Line data and 5.5 percent using EIA data) is 5.25 percent.</t>
  </si>
  <si>
    <t>SCHEDULE 7</t>
  </si>
  <si>
    <r>
      <t xml:space="preserve">Ibbotson SBBI risk premium from </t>
    </r>
    <r>
      <rPr>
        <sz val="8"/>
        <color indexed="8"/>
        <rFont val="Calibri"/>
        <family val="2"/>
        <scheme val="minor"/>
      </rPr>
      <t>2012 Ibbotson</t>
    </r>
    <r>
      <rPr>
        <vertAlign val="superscript"/>
        <sz val="8"/>
        <color indexed="8"/>
        <rFont val="Calibri"/>
        <family val="2"/>
        <scheme val="minor"/>
      </rPr>
      <t>®</t>
    </r>
    <r>
      <rPr>
        <sz val="8"/>
        <color indexed="8"/>
        <rFont val="Calibri"/>
        <family val="2"/>
        <scheme val="minor"/>
      </rPr>
      <t xml:space="preserve"> SBBI</t>
    </r>
    <r>
      <rPr>
        <vertAlign val="superscript"/>
        <sz val="8"/>
        <color indexed="8"/>
        <rFont val="Calibri"/>
        <family val="2"/>
        <scheme val="minor"/>
      </rPr>
      <t>®</t>
    </r>
    <r>
      <rPr>
        <sz val="8"/>
        <color indexed="8"/>
        <rFont val="Calibri"/>
        <family val="2"/>
        <scheme val="minor"/>
      </rPr>
      <t xml:space="preserve"> Stocks, Bonds, Bills, and Inflation</t>
    </r>
    <r>
      <rPr>
        <vertAlign val="superscript"/>
        <sz val="8"/>
        <color indexed="8"/>
        <rFont val="Calibri"/>
        <family val="2"/>
        <scheme val="minor"/>
      </rPr>
      <t>®</t>
    </r>
    <r>
      <rPr>
        <sz val="8"/>
        <color indexed="8"/>
        <rFont val="Calibri"/>
        <family val="2"/>
        <scheme val="minor"/>
      </rPr>
      <t xml:space="preserve"> Valuation Yearbook</t>
    </r>
    <r>
      <rPr>
        <sz val="8"/>
        <rFont val="Calibri"/>
        <family val="2"/>
        <scheme val="minor"/>
      </rPr>
      <t>; Value Line beta for comparable companies September 2012. Forecast 20-year Treasury bond yield from Value Line Selection &amp; Opinion, February 2013 and EIA 2013.</t>
    </r>
  </si>
  <si>
    <t>Average Beta Gas Utilities</t>
  </si>
  <si>
    <r>
      <t xml:space="preserve">Ibbotson SBBI risk premium from </t>
    </r>
    <r>
      <rPr>
        <sz val="8"/>
        <color indexed="8"/>
        <rFont val="Calibri"/>
        <family val="2"/>
      </rPr>
      <t>2012 Ibbotson</t>
    </r>
    <r>
      <rPr>
        <vertAlign val="superscript"/>
        <sz val="8"/>
        <color indexed="8"/>
        <rFont val="Calibri"/>
        <family val="2"/>
      </rPr>
      <t>®</t>
    </r>
    <r>
      <rPr>
        <sz val="8"/>
        <color indexed="8"/>
        <rFont val="Calibri"/>
        <family val="2"/>
      </rPr>
      <t xml:space="preserve"> SBBI</t>
    </r>
    <r>
      <rPr>
        <vertAlign val="superscript"/>
        <sz val="8"/>
        <color indexed="8"/>
        <rFont val="Calibri"/>
        <family val="2"/>
      </rPr>
      <t>®</t>
    </r>
    <r>
      <rPr>
        <sz val="8"/>
        <color indexed="8"/>
        <rFont val="Calibri"/>
        <family val="2"/>
      </rPr>
      <t xml:space="preserve"> Stocks, Bonds, Bills, and Inflation</t>
    </r>
    <r>
      <rPr>
        <vertAlign val="superscript"/>
        <sz val="8"/>
        <color indexed="8"/>
        <rFont val="Calibri"/>
        <family val="2"/>
      </rPr>
      <t>®</t>
    </r>
    <r>
      <rPr>
        <sz val="8"/>
        <color indexed="8"/>
        <rFont val="Calibri"/>
        <family val="2"/>
      </rPr>
      <t xml:space="preserve"> Valuation Yearbook</t>
    </r>
    <r>
      <rPr>
        <sz val="8"/>
        <rFont val="Calibri"/>
        <family val="2"/>
      </rPr>
      <t>; Value Line beta for comparable companies. Forecast 20-year Treasury bond yield from Value Line Selection &amp; Opinion, February 2013 and EIA 2013.</t>
    </r>
  </si>
  <si>
    <t>ABBOTT LABORATORIES</t>
  </si>
  <si>
    <t>ABT</t>
  </si>
  <si>
    <t>ACCENTURE CLASS A</t>
  </si>
  <si>
    <t>ADT</t>
  </si>
  <si>
    <t>AIRGAS</t>
  </si>
  <si>
    <t>ARG</t>
  </si>
  <si>
    <t>ALTERA</t>
  </si>
  <si>
    <t>ALTR</t>
  </si>
  <si>
    <t>AVERY DENNISON</t>
  </si>
  <si>
    <t>AVY</t>
  </si>
  <si>
    <t>BOSTON PROPERTIES</t>
  </si>
  <si>
    <t>BXP</t>
  </si>
  <si>
    <t>CBS 'B'</t>
  </si>
  <si>
    <t>CBS</t>
  </si>
  <si>
    <t>CUMMINS</t>
  </si>
  <si>
    <t>CMI</t>
  </si>
  <si>
    <t>DELL</t>
  </si>
  <si>
    <t>EXPEDIA</t>
  </si>
  <si>
    <t>EXPE</t>
  </si>
  <si>
    <t>FIDELITY NAT.INFO.SVS.</t>
  </si>
  <si>
    <t>FIS</t>
  </si>
  <si>
    <t>MULTFINL</t>
  </si>
  <si>
    <t>FORD MOTOR</t>
  </si>
  <si>
    <t>AUTO</t>
  </si>
  <si>
    <t>GARMIN</t>
  </si>
  <si>
    <t>GRMN</t>
  </si>
  <si>
    <t>HUMANA</t>
  </si>
  <si>
    <t>HUM</t>
  </si>
  <si>
    <t>INTUIT</t>
  </si>
  <si>
    <t>INTU</t>
  </si>
  <si>
    <t>JOHNSON CONTROLS</t>
  </si>
  <si>
    <t>JCI</t>
  </si>
  <si>
    <t>AUTOPART</t>
  </si>
  <si>
    <t>JOY GLOBAL</t>
  </si>
  <si>
    <t>JOY</t>
  </si>
  <si>
    <t>LINEAR TECH.</t>
  </si>
  <si>
    <t>LLTC</t>
  </si>
  <si>
    <t>LOCKHEED MARTIN</t>
  </si>
  <si>
    <t>LMT</t>
  </si>
  <si>
    <t>LYONDELLBASELL INDS.CL.A</t>
  </si>
  <si>
    <t>LYB</t>
  </si>
  <si>
    <t>MLTBASIC</t>
  </si>
  <si>
    <t>NABORS INDS.</t>
  </si>
  <si>
    <t>NBR</t>
  </si>
  <si>
    <t>NIKE 'B'</t>
  </si>
  <si>
    <t>NKE</t>
  </si>
  <si>
    <t>NORFOLK SOUTHERN</t>
  </si>
  <si>
    <t>NSC</t>
  </si>
  <si>
    <t>RAILROAD</t>
  </si>
  <si>
    <t>PATTERSON COMPANIES</t>
  </si>
  <si>
    <t>PDCO</t>
  </si>
  <si>
    <t>PRINCIPAL FINL.GP.</t>
  </si>
  <si>
    <t>PFG</t>
  </si>
  <si>
    <t>TESORO</t>
  </si>
  <si>
    <t>TSO</t>
  </si>
  <si>
    <t>TRAVELERS COS.</t>
  </si>
  <si>
    <t>TRV</t>
  </si>
  <si>
    <t>VALERO ENERGY</t>
  </si>
  <si>
    <t>VLO</t>
  </si>
  <si>
    <t>VERIZON COMMUNICATIONS</t>
  </si>
  <si>
    <t>VZ</t>
  </si>
  <si>
    <t>YUM! BRANDS</t>
  </si>
  <si>
    <t>YUM</t>
  </si>
  <si>
    <t>SCHEDULE 9 Continued</t>
  </si>
  <si>
    <t>Discounted Cash Flow --LDC</t>
  </si>
  <si>
    <t>Discounted Cash Flow --Water Utilities</t>
  </si>
  <si>
    <r>
      <t>USING THE IBBOTSON</t>
    </r>
    <r>
      <rPr>
        <vertAlign val="superscript"/>
        <sz val="8"/>
        <color indexed="8"/>
        <rFont val="Calibri"/>
        <family val="2"/>
        <scheme val="minor"/>
      </rPr>
      <t>®</t>
    </r>
    <r>
      <rPr>
        <sz val="8"/>
        <color theme="1"/>
        <rFont val="Calibri"/>
        <family val="2"/>
        <scheme val="minor"/>
      </rPr>
      <t xml:space="preserve"> SBBI</t>
    </r>
    <r>
      <rPr>
        <vertAlign val="superscript"/>
        <sz val="8"/>
        <color indexed="8"/>
        <rFont val="Calibri"/>
        <family val="2"/>
        <scheme val="minor"/>
      </rPr>
      <t>®</t>
    </r>
    <r>
      <rPr>
        <sz val="8"/>
        <color theme="1"/>
        <rFont val="Calibri"/>
        <family val="2"/>
        <scheme val="minor"/>
      </rPr>
      <t xml:space="preserve"> 6</t>
    </r>
    <r>
      <rPr>
        <sz val="8"/>
        <color indexed="8"/>
        <rFont val="Calibri"/>
        <family val="2"/>
        <scheme val="minor"/>
      </rPr>
      <t>.6 PERCENT RISK PREMIUM</t>
    </r>
  </si>
  <si>
    <t>Schedule 2</t>
  </si>
  <si>
    <t>Summary of Discounted Cash Flow Analysis for Water Utilities</t>
  </si>
  <si>
    <t>Average Line 10,11</t>
  </si>
  <si>
    <t>Response to Staff Set 2, No. 47, subpart c</t>
  </si>
  <si>
    <t>February 2013 A-rated bond yield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</si>
</sst>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409]mmm\-yy;@"/>
    <numFmt numFmtId="167" formatCode="0.000"/>
    <numFmt numFmtId="168" formatCode="0.0"/>
    <numFmt numFmtId="169" formatCode="0.0_);\(0.0\)"/>
    <numFmt numFmtId="170" formatCode="#,##0.0"/>
    <numFmt numFmtId="171" formatCode="0.000%"/>
    <numFmt numFmtId="172" formatCode="0.0000"/>
    <numFmt numFmtId="173" formatCode="General;;"/>
    <numFmt numFmtId="174" formatCode="0_);\(0\)"/>
    <numFmt numFmtId="175" formatCode="0.00_);\(0.00\)"/>
    <numFmt numFmtId="176" formatCode="&quot;$&quot;#,##0.00"/>
    <numFmt numFmtId="177" formatCode="0.000_);[Red]\(0.000\)"/>
    <numFmt numFmtId="178" formatCode="0.0000_);[Red]\(0.0000\)"/>
    <numFmt numFmtId="179" formatCode="0_);[Red]\(0\)"/>
    <numFmt numFmtId="180" formatCode="0.00000"/>
    <numFmt numFmtId="181" formatCode="[$-409]mmmm\-yy;@"/>
    <numFmt numFmtId="182" formatCode="0.0000000"/>
    <numFmt numFmtId="183" formatCode="0.0000%"/>
  </numFmts>
  <fonts count="103">
    <font>
      <sz val="10"/>
      <color theme="1"/>
      <name val="Arial"/>
      <family val="2"/>
    </font>
    <font>
      <sz val="8"/>
      <color theme="1"/>
      <name val="Calibri"/>
      <family val="2"/>
      <scheme val="minor"/>
    </font>
    <font>
      <sz val="8"/>
      <color theme="1"/>
      <name val="Calibri"/>
      <family val="2"/>
      <scheme val="minor"/>
    </font>
    <font>
      <sz val="10"/>
      <color theme="1"/>
      <name val="Arial"/>
      <family val="2"/>
    </font>
    <font>
      <sz val="10"/>
      <color theme="1"/>
      <name val="Calibri"/>
      <family val="2"/>
      <scheme val="minor"/>
    </font>
    <font>
      <sz val="8"/>
      <name val="Arial"/>
      <family val="2"/>
    </font>
    <font>
      <sz val="10"/>
      <color theme="1"/>
      <name val="Times New Roman"/>
      <family val="2"/>
    </font>
    <font>
      <sz val="8"/>
      <name val="Calibri"/>
      <family val="2"/>
    </font>
    <font>
      <sz val="8"/>
      <color rgb="FF000000"/>
      <name val="Calibri"/>
      <family val="2"/>
    </font>
    <font>
      <b/>
      <i/>
      <sz val="8"/>
      <color rgb="FFFF0000"/>
      <name val="Calibri"/>
      <family val="2"/>
    </font>
    <font>
      <b/>
      <sz val="8"/>
      <color rgb="FF000000"/>
      <name val="Calibri"/>
      <family val="2"/>
    </font>
    <font>
      <b/>
      <i/>
      <sz val="8"/>
      <color rgb="FF000000"/>
      <name val="Calibri"/>
      <family val="2"/>
    </font>
    <font>
      <b/>
      <sz val="8"/>
      <name val="Calibri"/>
      <family val="2"/>
    </font>
    <font>
      <sz val="10"/>
      <name val="Arial"/>
      <family val="2"/>
    </font>
    <font>
      <vertAlign val="subscript"/>
      <sz val="8"/>
      <name val="Calibri"/>
      <family val="2"/>
    </font>
    <font>
      <b/>
      <sz val="8"/>
      <color rgb="FFFF0000"/>
      <name val="Calibri"/>
      <family val="2"/>
    </font>
    <font>
      <b/>
      <sz val="10"/>
      <name val="Arial"/>
      <family val="2"/>
    </font>
    <font>
      <sz val="10"/>
      <color indexed="18"/>
      <name val="Arial"/>
      <family val="2"/>
    </font>
    <font>
      <sz val="12"/>
      <name val="Tms Rmn"/>
    </font>
    <font>
      <sz val="11"/>
      <color theme="1"/>
      <name val="Calibri"/>
      <family val="2"/>
      <scheme val="minor"/>
    </font>
    <font>
      <sz val="8"/>
      <name val="Helv"/>
    </font>
    <font>
      <b/>
      <sz val="11"/>
      <color indexed="12"/>
      <name val="Arial"/>
      <family val="2"/>
    </font>
    <font>
      <sz val="11"/>
      <color indexed="12"/>
      <name val="Book Antiqua"/>
      <family val="1"/>
    </font>
    <font>
      <b/>
      <u/>
      <sz val="11"/>
      <color indexed="37"/>
      <name val="Arial"/>
      <family val="2"/>
    </font>
    <font>
      <b/>
      <sz val="12"/>
      <name val="Arial"/>
      <family val="2"/>
    </font>
    <font>
      <b/>
      <sz val="8"/>
      <name val="Palatino"/>
    </font>
    <font>
      <b/>
      <sz val="8"/>
      <name val="Palatino"/>
      <family val="1"/>
    </font>
    <font>
      <sz val="10"/>
      <color indexed="12"/>
      <name val="Arial"/>
      <family val="2"/>
    </font>
    <font>
      <u/>
      <sz val="11"/>
      <color theme="10"/>
      <name val="Calibri"/>
      <family val="2"/>
    </font>
    <font>
      <u/>
      <sz val="10"/>
      <color indexed="12"/>
      <name val="Arial"/>
      <family val="2"/>
    </font>
    <font>
      <b/>
      <sz val="12"/>
      <name val="Tms Rmn"/>
    </font>
    <font>
      <b/>
      <sz val="22"/>
      <color indexed="16"/>
      <name val="Arial"/>
      <family val="2"/>
    </font>
    <font>
      <sz val="7"/>
      <name val="Small Fonts"/>
      <family val="2"/>
    </font>
    <font>
      <sz val="10"/>
      <name val="Courier"/>
      <family val="3"/>
    </font>
    <font>
      <sz val="10"/>
      <name val="Palatino"/>
    </font>
    <font>
      <sz val="10"/>
      <name val="Palatino"/>
      <family val="1"/>
    </font>
    <font>
      <i/>
      <sz val="10"/>
      <name val="Helv"/>
    </font>
    <font>
      <sz val="12"/>
      <color indexed="62"/>
      <name val="Arial"/>
      <family val="2"/>
    </font>
    <font>
      <sz val="10"/>
      <color indexed="8"/>
      <name val="Arial"/>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name val="MS Sans Serif"/>
      <family val="2"/>
    </font>
    <font>
      <b/>
      <sz val="16"/>
      <color indexed="16"/>
      <name val="Arial"/>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sz val="12"/>
      <color indexed="13"/>
      <name val="Tms Rmn"/>
    </font>
    <font>
      <b/>
      <sz val="18"/>
      <name val="Palatino"/>
    </font>
    <font>
      <b/>
      <sz val="18"/>
      <name val="Palatino"/>
      <family val="1"/>
    </font>
    <font>
      <sz val="8"/>
      <color indexed="12"/>
      <name val="Arial"/>
      <family val="2"/>
    </font>
    <font>
      <sz val="12"/>
      <name val="新細明體"/>
      <family val="1"/>
      <charset val="136"/>
    </font>
    <font>
      <sz val="8"/>
      <name val="Calibri"/>
      <family val="2"/>
      <scheme val="minor"/>
    </font>
    <font>
      <sz val="8"/>
      <color theme="1"/>
      <name val="Calibri"/>
      <family val="2"/>
      <scheme val="minor"/>
    </font>
    <font>
      <sz val="8"/>
      <color theme="1"/>
      <name val="Calibri"/>
      <family val="2"/>
    </font>
    <font>
      <sz val="10"/>
      <name val="Calibri"/>
      <family val="2"/>
      <scheme val="minor"/>
    </font>
    <font>
      <sz val="9"/>
      <name val="Calibri"/>
      <family val="2"/>
      <scheme val="minor"/>
    </font>
    <font>
      <b/>
      <sz val="8"/>
      <name val="Calibri"/>
      <family val="2"/>
      <scheme val="minor"/>
    </font>
    <font>
      <i/>
      <sz val="8"/>
      <name val="Calibri"/>
      <family val="2"/>
      <scheme val="minor"/>
    </font>
    <font>
      <sz val="8"/>
      <color rgb="FFFF0000"/>
      <name val="Calibri"/>
      <family val="2"/>
      <scheme val="minor"/>
    </font>
    <font>
      <u/>
      <sz val="11"/>
      <color theme="10"/>
      <name val="Calibri"/>
      <family val="2"/>
      <scheme val="minor"/>
    </font>
    <font>
      <b/>
      <sz val="9"/>
      <name val="Calibri"/>
      <family val="2"/>
      <scheme val="minor"/>
    </font>
    <font>
      <i/>
      <sz val="9"/>
      <color indexed="8"/>
      <name val="Calibri"/>
      <family val="2"/>
      <scheme val="minor"/>
    </font>
    <font>
      <sz val="9"/>
      <color indexed="8"/>
      <name val="Calibri"/>
      <family val="2"/>
      <scheme val="minor"/>
    </font>
    <font>
      <vertAlign val="superscript"/>
      <sz val="9"/>
      <color indexed="8"/>
      <name val="Calibri"/>
      <family val="2"/>
      <scheme val="minor"/>
    </font>
    <font>
      <b/>
      <sz val="10"/>
      <color rgb="FF000000"/>
      <name val="Calibri"/>
      <family val="2"/>
      <scheme val="minor"/>
    </font>
    <font>
      <sz val="10"/>
      <color rgb="FF000000"/>
      <name val="Calibri"/>
      <family val="2"/>
      <scheme val="minor"/>
    </font>
    <font>
      <sz val="8"/>
      <color indexed="8"/>
      <name val="Calibri"/>
      <family val="2"/>
    </font>
    <font>
      <b/>
      <sz val="8"/>
      <color theme="1"/>
      <name val="Calibri"/>
      <family val="2"/>
      <scheme val="minor"/>
    </font>
    <font>
      <sz val="8"/>
      <color indexed="10"/>
      <name val="Calibri"/>
      <family val="2"/>
      <scheme val="minor"/>
    </font>
    <font>
      <b/>
      <sz val="8"/>
      <color rgb="FF000000"/>
      <name val="Calibri"/>
      <family val="2"/>
      <scheme val="minor"/>
    </font>
    <font>
      <sz val="8"/>
      <color rgb="FF000000"/>
      <name val="Calibri"/>
      <family val="2"/>
      <scheme val="minor"/>
    </font>
    <font>
      <sz val="8"/>
      <color indexed="8"/>
      <name val="Calibri"/>
      <family val="2"/>
      <scheme val="minor"/>
    </font>
    <font>
      <vertAlign val="superscript"/>
      <sz val="8"/>
      <color indexed="8"/>
      <name val="Calibri"/>
      <family val="2"/>
      <scheme val="minor"/>
    </font>
    <font>
      <vertAlign val="superscript"/>
      <sz val="8"/>
      <color indexed="8"/>
      <name val="Calibri"/>
      <family val="2"/>
    </font>
    <font>
      <sz val="8"/>
      <color theme="1"/>
      <name val="Arial"/>
      <family val="2"/>
    </font>
    <font>
      <u/>
      <sz val="8.5"/>
      <color theme="10"/>
      <name val="Arial"/>
      <family val="2"/>
    </font>
    <font>
      <sz val="8"/>
      <name val="Palatino"/>
    </font>
    <font>
      <b/>
      <sz val="8"/>
      <color rgb="FF000000"/>
      <name val="Arial"/>
      <family val="2"/>
    </font>
    <font>
      <b/>
      <sz val="9"/>
      <color theme="1"/>
      <name val="Calibri"/>
      <family val="2"/>
      <scheme val="minor"/>
    </font>
    <font>
      <sz val="9"/>
      <color theme="1"/>
      <name val="Calibri"/>
      <family val="2"/>
      <scheme val="minor"/>
    </font>
    <font>
      <vertAlign val="subscript"/>
      <sz val="9"/>
      <name val="Calibri"/>
      <family val="2"/>
      <scheme val="minor"/>
    </font>
    <font>
      <sz val="10"/>
      <color rgb="FF000000"/>
      <name val="Arial"/>
      <family val="2"/>
    </font>
    <font>
      <sz val="10"/>
      <color theme="1"/>
      <name val="Times New Roman"/>
      <family val="1"/>
    </font>
    <font>
      <vertAlign val="subscript"/>
      <sz val="8"/>
      <name val="Calibri"/>
      <family val="2"/>
      <scheme val="minor"/>
    </font>
    <font>
      <b/>
      <sz val="8"/>
      <color rgb="FFFF0000"/>
      <name val="Calibri"/>
      <family val="2"/>
      <scheme val="minor"/>
    </font>
    <font>
      <sz val="8"/>
      <color indexed="12"/>
      <name val="Calibri"/>
      <family val="2"/>
      <scheme val="minor"/>
    </font>
    <font>
      <i/>
      <vertAlign val="subscript"/>
      <sz val="8"/>
      <name val="Calibri"/>
      <family val="2"/>
      <scheme val="minor"/>
    </font>
    <font>
      <sz val="7"/>
      <name val="Calibri"/>
      <family val="2"/>
      <scheme val="minor"/>
    </font>
    <font>
      <i/>
      <sz val="7"/>
      <name val="Calibri"/>
      <family val="2"/>
      <scheme val="minor"/>
    </font>
    <font>
      <sz val="7"/>
      <color rgb="FFFF0000"/>
      <name val="Calibri"/>
      <family val="2"/>
      <scheme val="minor"/>
    </font>
    <font>
      <sz val="8"/>
      <name val="Calibri Light"/>
      <family val="2"/>
    </font>
    <font>
      <sz val="8"/>
      <color theme="1"/>
      <name val="Calibri Light"/>
      <family val="2"/>
    </font>
    <font>
      <sz val="8"/>
      <color theme="1"/>
      <name val="Courier New"/>
      <family val="3"/>
    </font>
    <font>
      <sz val="8"/>
      <name val="Courier New"/>
      <family val="3"/>
    </font>
    <font>
      <sz val="6"/>
      <color theme="1"/>
      <name val="Calibri"/>
      <family val="2"/>
      <scheme val="minor"/>
    </font>
    <font>
      <sz val="7"/>
      <color theme="1"/>
      <name val="Calibri"/>
      <family val="2"/>
      <scheme val="minor"/>
    </font>
    <font>
      <sz val="6"/>
      <name val="Calibri"/>
      <family val="2"/>
      <scheme val="minor"/>
    </font>
    <font>
      <sz val="5"/>
      <color theme="1"/>
      <name val="Calibri"/>
      <family val="2"/>
      <scheme val="minor"/>
    </font>
    <font>
      <b/>
      <sz val="9"/>
      <color theme="1"/>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21"/>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12"/>
      </patternFill>
    </fill>
    <fill>
      <patternFill patternType="solid">
        <fgColor indexed="43"/>
        <bgColor indexed="64"/>
      </patternFill>
    </fill>
  </fills>
  <borders count="16">
    <border>
      <left/>
      <right/>
      <top/>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8"/>
      </left>
      <right style="thin">
        <color indexed="8"/>
      </right>
      <top style="double">
        <color indexed="8"/>
      </top>
      <bottom style="thin">
        <color indexed="8"/>
      </bottom>
      <diagonal/>
    </border>
    <border>
      <left/>
      <right/>
      <top style="medium">
        <color indexed="64"/>
      </top>
      <bottom style="thin">
        <color indexed="64"/>
      </bottom>
      <diagonal/>
    </border>
    <border>
      <left/>
      <right/>
      <top style="thick">
        <color indexed="8"/>
      </top>
      <bottom style="medium">
        <color indexed="8"/>
      </bottom>
      <diagonal/>
    </border>
    <border>
      <left/>
      <right/>
      <top/>
      <bottom style="thick">
        <color indexed="8"/>
      </bottom>
      <diagonal/>
    </border>
    <border>
      <left/>
      <right/>
      <top style="medium">
        <color indexed="8"/>
      </top>
      <bottom style="thick">
        <color indexed="8"/>
      </bottom>
      <diagonal/>
    </border>
  </borders>
  <cellStyleXfs count="157">
    <xf numFmtId="0" fontId="0" fillId="0" borderId="0"/>
    <xf numFmtId="44" fontId="3" fillId="0" borderId="0" applyFont="0" applyFill="0" applyBorder="0" applyAlignment="0" applyProtection="0"/>
    <xf numFmtId="9" fontId="3" fillId="0" borderId="0" applyFont="0" applyFill="0" applyBorder="0" applyAlignment="0" applyProtection="0"/>
    <xf numFmtId="0" fontId="6"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0" fontId="16" fillId="3" borderId="1">
      <alignment horizontal="center" vertical="center"/>
    </xf>
    <xf numFmtId="3" fontId="17" fillId="4" borderId="0" applyBorder="0">
      <alignment horizontal="right"/>
      <protection locked="0"/>
    </xf>
    <xf numFmtId="0" fontId="18" fillId="0" borderId="0" applyNumberForma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3" fontId="13" fillId="0" borderId="0" applyFont="0" applyFill="0" applyBorder="0" applyAlignment="0" applyProtection="0"/>
    <xf numFmtId="0" fontId="20" fillId="0" borderId="0"/>
    <xf numFmtId="0" fontId="21" fillId="0" borderId="0">
      <alignment horizontal="left" vertical="center" indent="1"/>
    </xf>
    <xf numFmtId="8" fontId="22" fillId="0" borderId="2">
      <protection locked="0"/>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5" fontId="13" fillId="0" borderId="0" applyFill="0" applyBorder="0" applyAlignment="0" applyProtection="0"/>
    <xf numFmtId="0" fontId="18" fillId="0" borderId="0"/>
    <xf numFmtId="0" fontId="18" fillId="0" borderId="0"/>
    <xf numFmtId="0" fontId="18" fillId="0" borderId="3"/>
    <xf numFmtId="0" fontId="13" fillId="0" borderId="0" applyFont="0" applyFill="0" applyBorder="0" applyAlignment="0" applyProtection="0"/>
    <xf numFmtId="0" fontId="20" fillId="0" borderId="0"/>
    <xf numFmtId="0" fontId="5" fillId="0" borderId="0" applyNumberFormat="0">
      <protection locked="0"/>
    </xf>
    <xf numFmtId="170" fontId="16" fillId="5" borderId="0" applyFill="0" applyBorder="0" applyProtection="0"/>
    <xf numFmtId="2" fontId="13" fillId="0" borderId="0" applyFont="0" applyFill="0" applyBorder="0" applyAlignment="0" applyProtection="0"/>
    <xf numFmtId="38" fontId="5" fillId="2" borderId="0" applyNumberFormat="0" applyBorder="0" applyAlignment="0" applyProtection="0"/>
    <xf numFmtId="0" fontId="23" fillId="0" borderId="0" applyNumberFormat="0" applyFill="0" applyBorder="0" applyAlignment="0" applyProtection="0"/>
    <xf numFmtId="0" fontId="24" fillId="0" borderId="4" applyNumberFormat="0" applyAlignment="0" applyProtection="0">
      <alignment horizontal="left" vertical="center"/>
    </xf>
    <xf numFmtId="0" fontId="24" fillId="0" borderId="5">
      <alignment horizontal="left" vertical="center"/>
    </xf>
    <xf numFmtId="0" fontId="25" fillId="0" borderId="0">
      <alignment horizontal="center"/>
    </xf>
    <xf numFmtId="0" fontId="26" fillId="0" borderId="0">
      <alignment horizontal="center"/>
    </xf>
    <xf numFmtId="0" fontId="13" fillId="0" borderId="0">
      <protection locked="0"/>
    </xf>
    <xf numFmtId="0" fontId="13" fillId="0" borderId="0">
      <protection locked="0"/>
    </xf>
    <xf numFmtId="0" fontId="13" fillId="0" borderId="0" applyNumberFormat="0" applyFill="0" applyBorder="0" applyProtection="0">
      <alignment wrapText="1"/>
    </xf>
    <xf numFmtId="0" fontId="13" fillId="0" borderId="0" applyNumberFormat="0" applyFill="0" applyBorder="0" applyProtection="0">
      <alignment horizontal="justify" vertical="top" wrapText="1"/>
    </xf>
    <xf numFmtId="0" fontId="27" fillId="0" borderId="6" applyNumberFormat="0" applyFill="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10" fontId="5" fillId="6" borderId="7" applyNumberFormat="0" applyBorder="0" applyAlignment="0" applyProtection="0"/>
    <xf numFmtId="0" fontId="30" fillId="7" borderId="3"/>
    <xf numFmtId="0" fontId="31" fillId="0" borderId="0" applyNumberFormat="0">
      <alignment horizontal="left"/>
    </xf>
    <xf numFmtId="37" fontId="32" fillId="0" borderId="0"/>
    <xf numFmtId="3" fontId="5" fillId="2" borderId="0" applyNumberFormat="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3" fillId="0" borderId="0"/>
    <xf numFmtId="0" fontId="13" fillId="0" borderId="0"/>
    <xf numFmtId="0" fontId="13" fillId="0" borderId="0"/>
    <xf numFmtId="0" fontId="13" fillId="0" borderId="0">
      <alignment vertical="top"/>
    </xf>
    <xf numFmtId="166" fontId="13" fillId="0" borderId="0"/>
    <xf numFmtId="0" fontId="13" fillId="0" borderId="0"/>
    <xf numFmtId="0" fontId="13" fillId="0" borderId="0"/>
    <xf numFmtId="0" fontId="13" fillId="0" borderId="0"/>
    <xf numFmtId="0" fontId="19" fillId="0" borderId="0"/>
    <xf numFmtId="0" fontId="13" fillId="0" borderId="0"/>
    <xf numFmtId="0" fontId="19" fillId="0" borderId="0"/>
    <xf numFmtId="171" fontId="33" fillId="0" borderId="0"/>
    <xf numFmtId="0" fontId="19" fillId="0" borderId="0"/>
    <xf numFmtId="0" fontId="6" fillId="0" borderId="0"/>
    <xf numFmtId="171" fontId="33" fillId="0" borderId="0"/>
    <xf numFmtId="0" fontId="19" fillId="0" borderId="0"/>
    <xf numFmtId="0" fontId="13" fillId="0" borderId="0"/>
    <xf numFmtId="0" fontId="6" fillId="0" borderId="0"/>
    <xf numFmtId="0" fontId="34" fillId="0" borderId="0"/>
    <xf numFmtId="0" fontId="35" fillId="0" borderId="0"/>
    <xf numFmtId="0" fontId="19" fillId="0" borderId="0"/>
    <xf numFmtId="0" fontId="6" fillId="0" borderId="0"/>
    <xf numFmtId="0" fontId="13" fillId="0" borderId="0"/>
    <xf numFmtId="0" fontId="6" fillId="0" borderId="0"/>
    <xf numFmtId="0" fontId="6" fillId="0" borderId="0"/>
    <xf numFmtId="0" fontId="36" fillId="0" borderId="8"/>
    <xf numFmtId="43" fontId="37" fillId="0" borderId="0"/>
    <xf numFmtId="40" fontId="38" fillId="8" borderId="0">
      <alignment horizontal="right"/>
    </xf>
    <xf numFmtId="0" fontId="39" fillId="6" borderId="0">
      <alignment horizontal="center"/>
    </xf>
    <xf numFmtId="0" fontId="40" fillId="9" borderId="9"/>
    <xf numFmtId="0" fontId="41" fillId="0" borderId="0" applyBorder="0">
      <alignment horizontal="centerContinuous"/>
    </xf>
    <xf numFmtId="0" fontId="42" fillId="0" borderId="0" applyBorder="0">
      <alignment horizontal="centerContinuous"/>
    </xf>
    <xf numFmtId="10"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43" fillId="0" borderId="0" applyNumberFormat="0" applyFont="0" applyFill="0" applyBorder="0" applyAlignment="0" applyProtection="0">
      <alignment horizontal="left"/>
    </xf>
    <xf numFmtId="0" fontId="18" fillId="0" borderId="0"/>
    <xf numFmtId="0" fontId="18" fillId="0" borderId="0"/>
    <xf numFmtId="0" fontId="44" fillId="0" borderId="0" applyNumberFormat="0">
      <alignment horizontal="left"/>
    </xf>
    <xf numFmtId="0" fontId="45" fillId="10" borderId="0" applyNumberFormat="0" applyBorder="0" applyAlignment="0" applyProtection="0"/>
    <xf numFmtId="0" fontId="46" fillId="0" borderId="0" applyNumberFormat="0" applyFill="0" applyBorder="0" applyAlignment="0" applyProtection="0"/>
    <xf numFmtId="0" fontId="47" fillId="10" borderId="0" applyNumberFormat="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40" fillId="11" borderId="0" applyNumberFormat="0" applyBorder="0" applyAlignment="0" applyProtection="0"/>
    <xf numFmtId="0" fontId="40" fillId="11" borderId="0" applyNumberFormat="0" applyBorder="0" applyProtection="0">
      <alignment horizontal="center"/>
    </xf>
    <xf numFmtId="0" fontId="48" fillId="11" borderId="0" applyNumberFormat="0" applyBorder="0" applyAlignment="0" applyProtection="0"/>
    <xf numFmtId="0" fontId="13" fillId="0" borderId="0" applyNumberFormat="0" applyFont="0" applyFill="0" applyBorder="0" applyProtection="0">
      <alignment horizontal="right"/>
    </xf>
    <xf numFmtId="0" fontId="13" fillId="0" borderId="0" applyNumberFormat="0" applyFont="0" applyFill="0" applyBorder="0" applyProtection="0">
      <alignment horizontal="left"/>
    </xf>
    <xf numFmtId="0" fontId="5" fillId="0" borderId="0" applyNumberFormat="0" applyFill="0" applyBorder="0" applyAlignment="0" applyProtection="0"/>
    <xf numFmtId="0" fontId="49" fillId="0" borderId="0" applyNumberFormat="0" applyFill="0" applyBorder="0" applyAlignment="0" applyProtection="0"/>
    <xf numFmtId="0" fontId="13" fillId="12" borderId="0" applyNumberFormat="0" applyFont="0" applyBorder="0" applyAlignment="0" applyProtection="0"/>
    <xf numFmtId="172" fontId="13" fillId="0" borderId="0" applyFont="0" applyFill="0" applyBorder="0" applyAlignment="0" applyProtection="0"/>
    <xf numFmtId="2" fontId="13" fillId="0" borderId="0" applyFont="0" applyFill="0" applyBorder="0" applyAlignment="0" applyProtection="0"/>
    <xf numFmtId="168" fontId="13" fillId="0" borderId="0" applyFont="0" applyFill="0" applyBorder="0" applyAlignment="0" applyProtection="0"/>
    <xf numFmtId="0" fontId="13" fillId="0" borderId="10" applyNumberFormat="0" applyFont="0" applyFill="0" applyAlignment="0" applyProtection="0"/>
    <xf numFmtId="0" fontId="18" fillId="0" borderId="3"/>
    <xf numFmtId="0" fontId="18" fillId="0" borderId="3"/>
    <xf numFmtId="0" fontId="50" fillId="13" borderId="0"/>
    <xf numFmtId="0" fontId="50" fillId="13" borderId="0"/>
    <xf numFmtId="173" fontId="51" fillId="0" borderId="0">
      <alignment horizontal="center"/>
    </xf>
    <xf numFmtId="173" fontId="52" fillId="0" borderId="0">
      <alignment horizontal="center"/>
    </xf>
    <xf numFmtId="0" fontId="30" fillId="0" borderId="11"/>
    <xf numFmtId="0" fontId="30" fillId="0" borderId="11"/>
    <xf numFmtId="0" fontId="30" fillId="0" borderId="3"/>
    <xf numFmtId="0" fontId="30" fillId="0" borderId="3"/>
    <xf numFmtId="37" fontId="5" fillId="14" borderId="0" applyNumberFormat="0" applyBorder="0" applyAlignment="0" applyProtection="0"/>
    <xf numFmtId="37" fontId="5" fillId="0" borderId="0"/>
    <xf numFmtId="3" fontId="53" fillId="0" borderId="6" applyProtection="0"/>
    <xf numFmtId="0" fontId="54" fillId="0" borderId="0"/>
    <xf numFmtId="0" fontId="13" fillId="0" borderId="0"/>
    <xf numFmtId="0" fontId="13" fillId="0" borderId="0"/>
    <xf numFmtId="0" fontId="3" fillId="0" borderId="0"/>
    <xf numFmtId="9" fontId="3" fillId="0" borderId="0" applyFont="0" applyFill="0" applyBorder="0" applyAlignment="0" applyProtection="0"/>
    <xf numFmtId="0" fontId="63" fillId="0" borderId="0" applyNumberFormat="0" applyFill="0" applyBorder="0" applyAlignment="0" applyProtection="0"/>
    <xf numFmtId="0" fontId="79" fillId="0" borderId="0" applyNumberFormat="0" applyFill="0" applyBorder="0" applyAlignment="0" applyProtection="0">
      <alignment vertical="top"/>
      <protection locked="0"/>
    </xf>
    <xf numFmtId="0" fontId="13" fillId="0" borderId="0"/>
    <xf numFmtId="0" fontId="80" fillId="0" borderId="0"/>
    <xf numFmtId="0" fontId="34" fillId="0" borderId="0"/>
    <xf numFmtId="43" fontId="13" fillId="0" borderId="0" applyFont="0" applyFill="0" applyBorder="0" applyAlignment="0" applyProtection="0"/>
    <xf numFmtId="9" fontId="6" fillId="0" borderId="0" applyFont="0" applyFill="0" applyBorder="0" applyAlignment="0" applyProtection="0"/>
    <xf numFmtId="44" fontId="3" fillId="0" borderId="0" applyFont="0" applyFill="0" applyBorder="0" applyAlignment="0" applyProtection="0"/>
  </cellStyleXfs>
  <cellXfs count="418">
    <xf numFmtId="0" fontId="0" fillId="0" borderId="0" xfId="0"/>
    <xf numFmtId="0" fontId="4" fillId="0" borderId="0" xfId="0" applyFont="1"/>
    <xf numFmtId="0" fontId="0" fillId="0" borderId="0" xfId="0" applyAlignment="1">
      <alignment horizontal="center"/>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7" fillId="0" borderId="0" xfId="3" applyFont="1" applyFill="1" applyBorder="1" applyAlignment="1">
      <alignment horizontal="center"/>
    </xf>
    <xf numFmtId="0" fontId="8" fillId="0" borderId="0" xfId="3" applyFont="1" applyFill="1" applyBorder="1"/>
    <xf numFmtId="2" fontId="8" fillId="0" borderId="0" xfId="3" applyNumberFormat="1" applyFont="1" applyFill="1" applyBorder="1"/>
    <xf numFmtId="1" fontId="8" fillId="0" borderId="0" xfId="3" applyNumberFormat="1" applyFont="1" applyFill="1" applyBorder="1" applyAlignment="1">
      <alignment horizontal="center"/>
    </xf>
    <xf numFmtId="0" fontId="9" fillId="0" borderId="0" xfId="3" applyFont="1" applyFill="1" applyBorder="1"/>
    <xf numFmtId="164" fontId="8" fillId="0" borderId="0" xfId="3" applyNumberFormat="1" applyFont="1" applyFill="1" applyBorder="1"/>
    <xf numFmtId="0" fontId="8" fillId="0" borderId="0" xfId="0" applyFont="1" applyFill="1" applyBorder="1"/>
    <xf numFmtId="0" fontId="10" fillId="0" borderId="0" xfId="3" applyFont="1" applyFill="1" applyBorder="1"/>
    <xf numFmtId="0" fontId="11" fillId="0" borderId="0" xfId="3" applyFont="1" applyFill="1" applyBorder="1"/>
    <xf numFmtId="0" fontId="12" fillId="0" borderId="0" xfId="0" applyFont="1" applyFill="1" applyBorder="1" applyAlignment="1">
      <alignment horizontal="center"/>
    </xf>
    <xf numFmtId="17" fontId="10" fillId="0" borderId="0" xfId="3" applyNumberFormat="1" applyFont="1" applyFill="1" applyBorder="1"/>
    <xf numFmtId="165" fontId="7" fillId="0" borderId="0" xfId="4" applyNumberFormat="1" applyFont="1" applyFill="1" applyBorder="1" applyAlignment="1">
      <alignment horizontal="center" wrapText="1"/>
    </xf>
    <xf numFmtId="0" fontId="7" fillId="0" borderId="0" xfId="5" applyFont="1" applyFill="1" applyBorder="1"/>
    <xf numFmtId="166" fontId="7" fillId="0" borderId="0" xfId="5" applyNumberFormat="1" applyFont="1" applyFill="1" applyBorder="1"/>
    <xf numFmtId="167" fontId="7" fillId="0" borderId="0" xfId="5" applyNumberFormat="1" applyFont="1" applyFill="1" applyBorder="1" applyAlignment="1">
      <alignment wrapText="1"/>
    </xf>
    <xf numFmtId="166" fontId="7" fillId="0" borderId="0" xfId="5" applyNumberFormat="1" applyFont="1" applyFill="1" applyBorder="1" applyAlignment="1">
      <alignment wrapText="1"/>
    </xf>
    <xf numFmtId="2" fontId="7" fillId="0" borderId="0" xfId="5" applyNumberFormat="1" applyFont="1" applyFill="1" applyBorder="1" applyAlignment="1">
      <alignment horizontal="center" wrapText="1"/>
    </xf>
    <xf numFmtId="167" fontId="7" fillId="0" borderId="0" xfId="5" applyNumberFormat="1" applyFont="1" applyFill="1" applyBorder="1" applyAlignment="1">
      <alignment horizontal="center" wrapText="1"/>
    </xf>
    <xf numFmtId="164" fontId="7" fillId="0" borderId="0" xfId="6" applyNumberFormat="1" applyFont="1" applyFill="1" applyBorder="1" applyAlignment="1">
      <alignment horizontal="center" wrapText="1"/>
    </xf>
    <xf numFmtId="43" fontId="7" fillId="0" borderId="0" xfId="4" applyFont="1" applyFill="1" applyBorder="1"/>
    <xf numFmtId="2" fontId="7" fillId="0" borderId="0" xfId="4" applyNumberFormat="1" applyFont="1" applyFill="1" applyBorder="1"/>
    <xf numFmtId="168" fontId="15" fillId="0" borderId="0" xfId="0" applyNumberFormat="1" applyFont="1" applyFill="1" applyBorder="1" applyAlignment="1">
      <alignment horizontal="center" wrapText="1"/>
    </xf>
    <xf numFmtId="0" fontId="8" fillId="0" borderId="0" xfId="0" applyFont="1" applyFill="1" applyBorder="1" applyAlignment="1">
      <alignment horizontal="center"/>
    </xf>
    <xf numFmtId="4" fontId="7" fillId="0" borderId="0" xfId="0" applyNumberFormat="1" applyFont="1" applyFill="1" applyBorder="1"/>
    <xf numFmtId="167" fontId="7" fillId="0" borderId="0" xfId="5" applyNumberFormat="1" applyFont="1" applyFill="1" applyBorder="1" applyAlignment="1"/>
    <xf numFmtId="167" fontId="7" fillId="0" borderId="0" xfId="3" applyNumberFormat="1" applyFont="1" applyFill="1" applyBorder="1"/>
    <xf numFmtId="167" fontId="7" fillId="0" borderId="0" xfId="5" applyNumberFormat="1" applyFont="1" applyFill="1" applyBorder="1" applyAlignment="1">
      <alignment horizontal="center"/>
    </xf>
    <xf numFmtId="10" fontId="7" fillId="0" borderId="0" xfId="0" applyNumberFormat="1" applyFont="1" applyFill="1" applyBorder="1" applyAlignment="1">
      <alignment horizontal="center"/>
    </xf>
    <xf numFmtId="164" fontId="7" fillId="0" borderId="0" xfId="6" applyNumberFormat="1" applyFont="1" applyFill="1" applyBorder="1" applyAlignment="1"/>
    <xf numFmtId="43" fontId="7" fillId="0" borderId="0" xfId="4" applyFont="1" applyFill="1" applyBorder="1" applyAlignment="1"/>
    <xf numFmtId="169" fontId="7" fillId="0" borderId="0" xfId="4" applyNumberFormat="1" applyFont="1" applyFill="1" applyBorder="1" applyAlignment="1">
      <alignment horizontal="center"/>
    </xf>
    <xf numFmtId="10" fontId="7" fillId="0" borderId="0" xfId="6" applyNumberFormat="1" applyFont="1" applyFill="1" applyBorder="1" applyAlignment="1"/>
    <xf numFmtId="167" fontId="7" fillId="0" borderId="0" xfId="5" applyNumberFormat="1" applyFont="1" applyFill="1" applyBorder="1"/>
    <xf numFmtId="10" fontId="7" fillId="0" borderId="0" xfId="0" applyNumberFormat="1" applyFont="1" applyFill="1" applyBorder="1"/>
    <xf numFmtId="0" fontId="55" fillId="0" borderId="0" xfId="0" applyFont="1"/>
    <xf numFmtId="10" fontId="8" fillId="0" borderId="0" xfId="0" applyNumberFormat="1" applyFont="1" applyFill="1" applyBorder="1" applyAlignment="1">
      <alignment horizontal="center"/>
    </xf>
    <xf numFmtId="10" fontId="8" fillId="0" borderId="0" xfId="0" applyNumberFormat="1" applyFont="1" applyFill="1" applyBorder="1"/>
    <xf numFmtId="0" fontId="56" fillId="0" borderId="0" xfId="0" applyFont="1"/>
    <xf numFmtId="0" fontId="57" fillId="0" borderId="0" xfId="0" applyFont="1"/>
    <xf numFmtId="0" fontId="7" fillId="0" borderId="0" xfId="0" applyFont="1"/>
    <xf numFmtId="0" fontId="57" fillId="0" borderId="0" xfId="0" applyFont="1" applyAlignment="1">
      <alignment horizontal="center"/>
    </xf>
    <xf numFmtId="0" fontId="55" fillId="0" borderId="0" xfId="72" applyFont="1" applyFill="1" applyBorder="1"/>
    <xf numFmtId="0" fontId="55" fillId="0" borderId="0" xfId="72" applyFont="1" applyFill="1" applyBorder="1" applyAlignment="1">
      <alignment horizontal="center"/>
    </xf>
    <xf numFmtId="0" fontId="55" fillId="0" borderId="0" xfId="63" applyFont="1" applyFill="1" applyBorder="1"/>
    <xf numFmtId="10" fontId="55" fillId="0" borderId="0" xfId="72" applyNumberFormat="1" applyFont="1" applyFill="1" applyBorder="1" applyAlignment="1">
      <alignment horizontal="center"/>
    </xf>
    <xf numFmtId="10" fontId="55" fillId="0" borderId="0" xfId="63" applyNumberFormat="1" applyFont="1" applyFill="1" applyBorder="1" applyAlignment="1">
      <alignment horizontal="center"/>
    </xf>
    <xf numFmtId="10" fontId="56" fillId="0" borderId="0" xfId="148" applyNumberFormat="1" applyFont="1" applyFill="1" applyBorder="1" applyAlignment="1">
      <alignment horizontal="center"/>
    </xf>
    <xf numFmtId="17" fontId="55" fillId="0" borderId="0" xfId="72" applyNumberFormat="1" applyFont="1" applyFill="1" applyBorder="1" applyAlignment="1">
      <alignment horizontal="left"/>
    </xf>
    <xf numFmtId="17" fontId="55" fillId="0" borderId="0" xfId="72" applyNumberFormat="1" applyFont="1" applyFill="1" applyBorder="1" applyAlignment="1">
      <alignment horizontal="center"/>
    </xf>
    <xf numFmtId="10" fontId="56" fillId="0" borderId="0" xfId="147" applyNumberFormat="1" applyFont="1" applyFill="1" applyBorder="1" applyAlignment="1">
      <alignment horizontal="center"/>
    </xf>
    <xf numFmtId="10" fontId="55" fillId="0" borderId="0" xfId="63" applyNumberFormat="1" applyFont="1" applyFill="1" applyBorder="1"/>
    <xf numFmtId="0" fontId="55" fillId="0" borderId="0" xfId="63" applyFont="1" applyFill="1" applyBorder="1" applyAlignment="1">
      <alignment horizontal="center"/>
    </xf>
    <xf numFmtId="0" fontId="58" fillId="0" borderId="0" xfId="5" applyFont="1" applyAlignment="1">
      <alignment wrapText="1"/>
    </xf>
    <xf numFmtId="0" fontId="55" fillId="0" borderId="0" xfId="0" applyFont="1" applyAlignment="1">
      <alignment horizontal="left"/>
    </xf>
    <xf numFmtId="172" fontId="55" fillId="0" borderId="0" xfId="0" applyNumberFormat="1" applyFont="1" applyAlignment="1">
      <alignment horizontal="left"/>
    </xf>
    <xf numFmtId="0" fontId="60" fillId="0" borderId="0" xfId="11" applyNumberFormat="1" applyFont="1" applyAlignment="1">
      <alignment horizontal="left"/>
    </xf>
    <xf numFmtId="0" fontId="56" fillId="0" borderId="0" xfId="0" applyFont="1" applyAlignment="1"/>
    <xf numFmtId="0" fontId="55" fillId="0" borderId="0" xfId="0" applyFont="1" applyAlignment="1"/>
    <xf numFmtId="172" fontId="55" fillId="0" borderId="0" xfId="0" applyNumberFormat="1" applyFont="1" applyAlignment="1"/>
    <xf numFmtId="172" fontId="56" fillId="0" borderId="0" xfId="0" applyNumberFormat="1" applyFont="1"/>
    <xf numFmtId="177" fontId="60" fillId="0" borderId="0" xfId="0" applyNumberFormat="1" applyFont="1" applyAlignment="1">
      <alignment horizontal="left"/>
    </xf>
    <xf numFmtId="178" fontId="61" fillId="0" borderId="12" xfId="0" applyNumberFormat="1" applyFont="1" applyFill="1" applyBorder="1" applyAlignment="1">
      <alignment horizontal="centerContinuous"/>
    </xf>
    <xf numFmtId="178" fontId="56" fillId="0" borderId="0" xfId="0" applyNumberFormat="1" applyFont="1" applyAlignment="1"/>
    <xf numFmtId="178" fontId="56" fillId="0" borderId="0" xfId="0" applyNumberFormat="1" applyFont="1" applyFill="1" applyBorder="1" applyAlignment="1"/>
    <xf numFmtId="178" fontId="56" fillId="0" borderId="10" xfId="0" applyNumberFormat="1" applyFont="1" applyFill="1" applyBorder="1" applyAlignment="1"/>
    <xf numFmtId="179" fontId="56" fillId="0" borderId="10" xfId="0" applyNumberFormat="1" applyFont="1" applyFill="1" applyBorder="1" applyAlignment="1"/>
    <xf numFmtId="179" fontId="56" fillId="0" borderId="0" xfId="0" applyNumberFormat="1" applyFont="1" applyAlignment="1"/>
    <xf numFmtId="178" fontId="61" fillId="0" borderId="12" xfId="0" applyNumberFormat="1" applyFont="1" applyFill="1" applyBorder="1" applyAlignment="1">
      <alignment horizontal="center"/>
    </xf>
    <xf numFmtId="179" fontId="61" fillId="0" borderId="12" xfId="0" applyNumberFormat="1" applyFont="1" applyFill="1" applyBorder="1" applyAlignment="1">
      <alignment horizontal="center"/>
    </xf>
    <xf numFmtId="179" fontId="56" fillId="0" borderId="0" xfId="0" applyNumberFormat="1" applyFont="1" applyFill="1" applyBorder="1" applyAlignment="1"/>
    <xf numFmtId="0" fontId="60" fillId="0" borderId="0" xfId="0" applyFont="1" applyAlignment="1">
      <alignment horizontal="center" vertical="center"/>
    </xf>
    <xf numFmtId="0" fontId="60" fillId="0" borderId="0" xfId="0" applyFont="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vertical="center"/>
    </xf>
    <xf numFmtId="177" fontId="55" fillId="0" borderId="0" xfId="0" applyNumberFormat="1" applyFont="1" applyBorder="1" applyAlignment="1">
      <alignment horizontal="center" vertical="center"/>
    </xf>
    <xf numFmtId="177" fontId="62" fillId="0" borderId="0" xfId="0" applyNumberFormat="1" applyFont="1" applyBorder="1" applyAlignment="1">
      <alignment horizontal="right" vertical="center"/>
    </xf>
    <xf numFmtId="0" fontId="60" fillId="0" borderId="0" xfId="0" applyFont="1" applyBorder="1" applyAlignment="1">
      <alignment horizontal="center" vertical="center"/>
    </xf>
    <xf numFmtId="0" fontId="56" fillId="0" borderId="0" xfId="0" applyFont="1" applyBorder="1" applyAlignment="1"/>
    <xf numFmtId="0" fontId="60" fillId="0" borderId="0" xfId="0" applyFont="1" applyBorder="1" applyAlignment="1">
      <alignment horizontal="left" vertical="center"/>
    </xf>
    <xf numFmtId="177" fontId="62" fillId="0" borderId="0" xfId="0" applyNumberFormat="1" applyFont="1" applyBorder="1" applyAlignment="1">
      <alignment horizontal="center" vertical="center"/>
    </xf>
    <xf numFmtId="0" fontId="56" fillId="0" borderId="0" xfId="147" applyFont="1"/>
    <xf numFmtId="164" fontId="56" fillId="0" borderId="0" xfId="147" applyNumberFormat="1" applyFont="1"/>
    <xf numFmtId="10" fontId="56" fillId="0" borderId="0" xfId="147" applyNumberFormat="1" applyFont="1"/>
    <xf numFmtId="0" fontId="64" fillId="0" borderId="0" xfId="0" applyFont="1" applyAlignment="1">
      <alignment horizontal="centerContinuous"/>
    </xf>
    <xf numFmtId="0" fontId="59" fillId="0" borderId="0" xfId="0" applyFont="1" applyAlignment="1">
      <alignment horizontal="centerContinuous"/>
    </xf>
    <xf numFmtId="0" fontId="59" fillId="0" borderId="0" xfId="0" applyFont="1"/>
    <xf numFmtId="0" fontId="65" fillId="0" borderId="13" xfId="0" applyFont="1" applyBorder="1" applyAlignment="1">
      <alignment horizontal="center" wrapText="1"/>
    </xf>
    <xf numFmtId="8" fontId="66" fillId="0" borderId="0" xfId="0" applyNumberFormat="1" applyFont="1" applyAlignment="1">
      <alignment horizontal="center" wrapText="1"/>
    </xf>
    <xf numFmtId="0" fontId="66" fillId="0" borderId="0" xfId="0" applyFont="1" applyAlignment="1">
      <alignment horizontal="center" wrapText="1"/>
    </xf>
    <xf numFmtId="8" fontId="66" fillId="0" borderId="14" xfId="0" applyNumberFormat="1" applyFont="1" applyBorder="1" applyAlignment="1">
      <alignment horizontal="center" wrapText="1"/>
    </xf>
    <xf numFmtId="0" fontId="66" fillId="0" borderId="14" xfId="0" applyFont="1" applyBorder="1" applyAlignment="1">
      <alignment horizontal="center" wrapText="1"/>
    </xf>
    <xf numFmtId="44" fontId="66" fillId="0" borderId="0" xfId="1" applyFont="1" applyAlignment="1">
      <alignment horizontal="center" wrapText="1"/>
    </xf>
    <xf numFmtId="2" fontId="66" fillId="0" borderId="0" xfId="0" applyNumberFormat="1" applyFont="1" applyAlignment="1">
      <alignment horizontal="center" wrapText="1"/>
    </xf>
    <xf numFmtId="0" fontId="66" fillId="0" borderId="15" xfId="0" applyFont="1" applyBorder="1" applyAlignment="1">
      <alignment horizontal="center" wrapText="1"/>
    </xf>
    <xf numFmtId="44" fontId="66" fillId="0" borderId="15" xfId="1" applyFont="1" applyBorder="1" applyAlignment="1">
      <alignment horizontal="center" wrapText="1"/>
    </xf>
    <xf numFmtId="0" fontId="66" fillId="0" borderId="0" xfId="0" applyFont="1"/>
    <xf numFmtId="9" fontId="59" fillId="0" borderId="0" xfId="2" applyFont="1"/>
    <xf numFmtId="164" fontId="59" fillId="0" borderId="0" xfId="2" applyNumberFormat="1" applyFont="1"/>
    <xf numFmtId="0" fontId="56" fillId="0" borderId="0" xfId="3" applyFont="1" applyFill="1"/>
    <xf numFmtId="0" fontId="56" fillId="0" borderId="0" xfId="3" applyFont="1" applyFill="1" applyAlignment="1">
      <alignment horizontal="center"/>
    </xf>
    <xf numFmtId="0" fontId="61" fillId="0" borderId="0" xfId="72" applyFont="1" applyFill="1" applyBorder="1"/>
    <xf numFmtId="0" fontId="55" fillId="0" borderId="0" xfId="64" applyFont="1" applyFill="1" applyBorder="1"/>
    <xf numFmtId="0" fontId="56" fillId="0" borderId="0" xfId="3" applyFont="1" applyFill="1" applyBorder="1"/>
    <xf numFmtId="0" fontId="55" fillId="0" borderId="0" xfId="3" applyFont="1" applyFill="1" applyAlignment="1">
      <alignment horizontal="center"/>
    </xf>
    <xf numFmtId="0" fontId="55" fillId="0" borderId="0" xfId="72" applyFont="1" applyFill="1" applyBorder="1" applyAlignment="1">
      <alignment horizontal="center" wrapText="1"/>
    </xf>
    <xf numFmtId="10" fontId="55" fillId="0" borderId="0" xfId="64" applyNumberFormat="1" applyFont="1" applyFill="1" applyBorder="1"/>
    <xf numFmtId="10" fontId="56" fillId="0" borderId="0" xfId="64" applyNumberFormat="1" applyFont="1" applyFill="1" applyBorder="1"/>
    <xf numFmtId="10" fontId="56" fillId="0" borderId="0" xfId="3" applyNumberFormat="1" applyFont="1" applyFill="1" applyBorder="1"/>
    <xf numFmtId="10" fontId="56" fillId="0" borderId="0" xfId="3" applyNumberFormat="1" applyFont="1" applyFill="1"/>
    <xf numFmtId="10" fontId="56" fillId="0" borderId="0" xfId="3" applyNumberFormat="1" applyFont="1" applyFill="1" applyAlignment="1">
      <alignment horizontal="center"/>
    </xf>
    <xf numFmtId="0" fontId="55" fillId="0" borderId="0" xfId="3" applyFont="1" applyFill="1"/>
    <xf numFmtId="10" fontId="55" fillId="0" borderId="0" xfId="102" applyNumberFormat="1" applyFont="1" applyFill="1" applyBorder="1"/>
    <xf numFmtId="10" fontId="55" fillId="0" borderId="0" xfId="102" applyNumberFormat="1" applyFont="1" applyFill="1" applyBorder="1" applyAlignment="1">
      <alignment horizontal="center"/>
    </xf>
    <xf numFmtId="0" fontId="68" fillId="0" borderId="0" xfId="5" applyFont="1" applyFill="1" applyAlignment="1">
      <alignment horizontal="left"/>
    </xf>
    <xf numFmtId="0" fontId="58" fillId="0" borderId="0" xfId="5" applyFont="1" applyFill="1"/>
    <xf numFmtId="0" fontId="4" fillId="0" borderId="0" xfId="0" applyFont="1" applyFill="1"/>
    <xf numFmtId="0" fontId="58" fillId="0" borderId="0" xfId="5" applyFont="1" applyFill="1" applyAlignment="1">
      <alignment horizontal="center"/>
    </xf>
    <xf numFmtId="0" fontId="58" fillId="0" borderId="0" xfId="0" applyFont="1" applyBorder="1"/>
    <xf numFmtId="0" fontId="58" fillId="0" borderId="0" xfId="5" applyFont="1" applyBorder="1"/>
    <xf numFmtId="0" fontId="13" fillId="0" borderId="0" xfId="5" applyFont="1" applyFill="1"/>
    <xf numFmtId="0" fontId="13" fillId="0" borderId="0" xfId="5" applyFill="1"/>
    <xf numFmtId="0" fontId="13" fillId="0" borderId="0" xfId="5" applyFont="1" applyFill="1" applyAlignment="1">
      <alignment horizontal="center"/>
    </xf>
    <xf numFmtId="0" fontId="0" fillId="0" borderId="0" xfId="0" applyFont="1"/>
    <xf numFmtId="0" fontId="13" fillId="0" borderId="0" xfId="5"/>
    <xf numFmtId="0" fontId="7" fillId="0" borderId="0" xfId="5" applyFont="1" applyFill="1" applyAlignment="1">
      <alignment horizontal="center"/>
    </xf>
    <xf numFmtId="0" fontId="7" fillId="0" borderId="0" xfId="5" applyFont="1" applyFill="1" applyAlignment="1">
      <alignment horizontal="centerContinuous"/>
    </xf>
    <xf numFmtId="4" fontId="7" fillId="0" borderId="0" xfId="5" applyNumberFormat="1" applyFont="1" applyFill="1" applyAlignment="1">
      <alignment horizontal="centerContinuous"/>
    </xf>
    <xf numFmtId="10" fontId="7" fillId="0" borderId="0" xfId="5" applyNumberFormat="1" applyFont="1" applyFill="1" applyAlignment="1">
      <alignment horizontal="centerContinuous"/>
    </xf>
    <xf numFmtId="164" fontId="7" fillId="0" borderId="0" xfId="2" applyNumberFormat="1" applyFont="1" applyFill="1" applyAlignment="1">
      <alignment horizontal="centerContinuous"/>
    </xf>
    <xf numFmtId="3" fontId="7" fillId="0" borderId="0" xfId="5" applyNumberFormat="1" applyFont="1" applyFill="1"/>
    <xf numFmtId="0" fontId="7" fillId="0" borderId="0" xfId="5" applyFont="1" applyFill="1"/>
    <xf numFmtId="4" fontId="7" fillId="0" borderId="0" xfId="5" applyNumberFormat="1" applyFont="1" applyFill="1"/>
    <xf numFmtId="10" fontId="7" fillId="0" borderId="0" xfId="5" applyNumberFormat="1" applyFont="1" applyFill="1"/>
    <xf numFmtId="4" fontId="7" fillId="0" borderId="0" xfId="5" applyNumberFormat="1" applyFont="1" applyFill="1" applyAlignment="1">
      <alignment horizontal="center" wrapText="1"/>
    </xf>
    <xf numFmtId="4" fontId="70" fillId="0" borderId="0" xfId="5" applyNumberFormat="1" applyFont="1" applyFill="1" applyBorder="1" applyAlignment="1">
      <alignment horizontal="center"/>
    </xf>
    <xf numFmtId="164" fontId="7" fillId="0" borderId="0" xfId="2" applyNumberFormat="1" applyFont="1" applyFill="1"/>
    <xf numFmtId="165" fontId="7" fillId="0" borderId="0" xfId="4" applyNumberFormat="1" applyFont="1" applyFill="1" applyAlignment="1">
      <alignment horizontal="center" wrapText="1"/>
    </xf>
    <xf numFmtId="166" fontId="7" fillId="0" borderId="0" xfId="5" applyNumberFormat="1" applyFont="1" applyFill="1"/>
    <xf numFmtId="166" fontId="7" fillId="0" borderId="0" xfId="5" applyNumberFormat="1" applyFont="1"/>
    <xf numFmtId="10" fontId="7" fillId="0" borderId="0" xfId="5" applyNumberFormat="1" applyFont="1" applyFill="1" applyAlignment="1">
      <alignment horizontal="center" wrapText="1"/>
    </xf>
    <xf numFmtId="164" fontId="7" fillId="0" borderId="0" xfId="2" applyNumberFormat="1" applyFont="1" applyFill="1" applyAlignment="1">
      <alignment horizontal="center" wrapText="1"/>
    </xf>
    <xf numFmtId="3" fontId="7" fillId="0" borderId="0" xfId="11" applyNumberFormat="1" applyFont="1" applyFill="1" applyAlignment="1">
      <alignment wrapText="1"/>
    </xf>
    <xf numFmtId="0" fontId="7" fillId="0" borderId="0" xfId="5" applyFont="1" applyFill="1" applyBorder="1" applyAlignment="1" applyProtection="1">
      <alignment horizontal="center" wrapText="1"/>
    </xf>
    <xf numFmtId="0" fontId="7" fillId="0" borderId="0" xfId="5" applyFont="1" applyFill="1" applyAlignment="1">
      <alignment wrapText="1"/>
    </xf>
    <xf numFmtId="4" fontId="7" fillId="0" borderId="0" xfId="0" applyNumberFormat="1" applyFont="1" applyFill="1"/>
    <xf numFmtId="10" fontId="7" fillId="0" borderId="0" xfId="2" applyNumberFormat="1" applyFont="1" applyFill="1"/>
    <xf numFmtId="164" fontId="7" fillId="0" borderId="0" xfId="2" applyNumberFormat="1" applyFont="1" applyFill="1" applyAlignment="1" applyProtection="1"/>
    <xf numFmtId="2" fontId="7" fillId="0" borderId="0" xfId="5" applyNumberFormat="1" applyFont="1" applyFill="1"/>
    <xf numFmtId="1" fontId="7" fillId="0" borderId="0" xfId="5" applyNumberFormat="1" applyFont="1" applyFill="1"/>
    <xf numFmtId="171" fontId="7" fillId="0" borderId="0" xfId="0" applyNumberFormat="1" applyFont="1" applyAlignment="1">
      <alignment horizontal="left"/>
    </xf>
    <xf numFmtId="164" fontId="7" fillId="0" borderId="0" xfId="0" applyNumberFormat="1" applyFont="1"/>
    <xf numFmtId="4" fontId="55" fillId="0" borderId="0" xfId="5" applyNumberFormat="1" applyFont="1" applyFill="1"/>
    <xf numFmtId="10" fontId="55" fillId="0" borderId="0" xfId="6" applyNumberFormat="1" applyFont="1" applyFill="1"/>
    <xf numFmtId="164" fontId="55" fillId="0" borderId="0" xfId="2" applyNumberFormat="1" applyFont="1" applyFill="1" applyAlignment="1" applyProtection="1"/>
    <xf numFmtId="3" fontId="55" fillId="0" borderId="0" xfId="6" applyNumberFormat="1" applyFont="1" applyFill="1"/>
    <xf numFmtId="2" fontId="55" fillId="0" borderId="0" xfId="5" applyNumberFormat="1" applyFont="1" applyFill="1"/>
    <xf numFmtId="0" fontId="55" fillId="0" borderId="0" xfId="5" applyFont="1" applyFill="1"/>
    <xf numFmtId="164" fontId="5" fillId="0" borderId="0" xfId="2" applyNumberFormat="1" applyFont="1"/>
    <xf numFmtId="0" fontId="4" fillId="0" borderId="0" xfId="0" applyFont="1" applyAlignment="1"/>
    <xf numFmtId="0" fontId="58" fillId="0" borderId="0" xfId="0" applyFont="1" applyBorder="1" applyAlignment="1">
      <alignment horizontal="right" vertical="center"/>
    </xf>
    <xf numFmtId="0" fontId="4" fillId="0" borderId="0" xfId="0" applyFont="1" applyBorder="1" applyAlignment="1"/>
    <xf numFmtId="0" fontId="69" fillId="0" borderId="0" xfId="0" applyFont="1" applyBorder="1" applyAlignment="1">
      <alignment horizontal="right" vertical="center"/>
    </xf>
    <xf numFmtId="0" fontId="55" fillId="0" borderId="0" xfId="3" applyFont="1" applyAlignment="1">
      <alignment vertical="center"/>
    </xf>
    <xf numFmtId="0" fontId="71" fillId="0" borderId="0" xfId="3" applyFont="1" applyAlignment="1">
      <alignment horizontal="left" vertical="center"/>
    </xf>
    <xf numFmtId="0" fontId="56" fillId="0" borderId="0" xfId="3" applyFont="1"/>
    <xf numFmtId="0" fontId="56" fillId="0" borderId="0" xfId="3" applyFont="1" applyAlignment="1">
      <alignment horizontal="center" vertical="center"/>
    </xf>
    <xf numFmtId="0" fontId="55" fillId="0" borderId="0" xfId="5" applyFont="1" applyAlignment="1">
      <alignment horizontal="center" wrapText="1"/>
    </xf>
    <xf numFmtId="0" fontId="55" fillId="0" borderId="0" xfId="5" applyFont="1"/>
    <xf numFmtId="1" fontId="55" fillId="0" borderId="0" xfId="5" applyNumberFormat="1" applyFont="1" applyAlignment="1">
      <alignment horizontal="center"/>
    </xf>
    <xf numFmtId="4" fontId="55" fillId="0" borderId="0" xfId="5" applyNumberFormat="1" applyFont="1"/>
    <xf numFmtId="172" fontId="55" fillId="0" borderId="0" xfId="3" applyNumberFormat="1" applyFont="1" applyFill="1" applyBorder="1" applyAlignment="1"/>
    <xf numFmtId="10" fontId="55" fillId="0" borderId="0" xfId="5" applyNumberFormat="1" applyFont="1"/>
    <xf numFmtId="176" fontId="55" fillId="0" borderId="0" xfId="5" applyNumberFormat="1" applyFont="1"/>
    <xf numFmtId="0" fontId="55" fillId="0" borderId="0" xfId="5" applyFont="1" applyAlignment="1">
      <alignment wrapText="1"/>
    </xf>
    <xf numFmtId="172" fontId="55" fillId="0" borderId="0" xfId="5" applyNumberFormat="1" applyFont="1"/>
    <xf numFmtId="0" fontId="55" fillId="0" borderId="0" xfId="5" applyFont="1" applyAlignment="1">
      <alignment horizontal="center"/>
    </xf>
    <xf numFmtId="176" fontId="55" fillId="0" borderId="0" xfId="5" applyNumberFormat="1" applyFont="1" applyAlignment="1"/>
    <xf numFmtId="2" fontId="55" fillId="0" borderId="0" xfId="5" applyNumberFormat="1" applyFont="1"/>
    <xf numFmtId="164" fontId="55" fillId="0" borderId="0" xfId="5" applyNumberFormat="1" applyFont="1"/>
    <xf numFmtId="164" fontId="55" fillId="0" borderId="0" xfId="6" applyNumberFormat="1" applyFont="1"/>
    <xf numFmtId="10" fontId="55" fillId="0" borderId="0" xfId="5" applyNumberFormat="1" applyFont="1" applyFill="1" applyBorder="1"/>
    <xf numFmtId="10" fontId="72" fillId="0" borderId="0" xfId="5" applyNumberFormat="1" applyFont="1"/>
    <xf numFmtId="0" fontId="55" fillId="0" borderId="0" xfId="5" applyFont="1" applyAlignment="1">
      <alignment horizontal="left"/>
    </xf>
    <xf numFmtId="0" fontId="73" fillId="0" borderId="0" xfId="5" applyFont="1" applyFill="1" applyAlignment="1">
      <alignment horizontal="left"/>
    </xf>
    <xf numFmtId="0" fontId="60" fillId="0" borderId="0" xfId="5" applyFont="1" applyFill="1"/>
    <xf numFmtId="0" fontId="55" fillId="0" borderId="0" xfId="5" applyFont="1" applyFill="1" applyAlignment="1">
      <alignment horizontal="center"/>
    </xf>
    <xf numFmtId="0" fontId="73" fillId="0" borderId="0" xfId="5" applyFont="1" applyFill="1"/>
    <xf numFmtId="0" fontId="55" fillId="0" borderId="0" xfId="5" applyFont="1" applyFill="1" applyBorder="1" applyAlignment="1">
      <alignment horizontal="center"/>
    </xf>
    <xf numFmtId="0" fontId="55" fillId="0" borderId="0" xfId="5" applyFont="1" applyFill="1" applyBorder="1"/>
    <xf numFmtId="0" fontId="74" fillId="0" borderId="0" xfId="5" applyFont="1" applyFill="1" applyBorder="1" applyAlignment="1">
      <alignment vertical="top"/>
    </xf>
    <xf numFmtId="164" fontId="74" fillId="0" borderId="0" xfId="5" applyNumberFormat="1" applyFont="1" applyFill="1" applyBorder="1" applyAlignment="1">
      <alignment horizontal="right" vertical="top"/>
    </xf>
    <xf numFmtId="0" fontId="55" fillId="0" borderId="0" xfId="5" applyFont="1" applyFill="1" applyBorder="1" applyAlignment="1">
      <alignment vertical="top"/>
    </xf>
    <xf numFmtId="175" fontId="55" fillId="0" borderId="0" xfId="4" applyNumberFormat="1" applyFont="1" applyFill="1" applyAlignment="1">
      <alignment horizontal="center"/>
    </xf>
    <xf numFmtId="10" fontId="74" fillId="0" borderId="0" xfId="5" applyNumberFormat="1" applyFont="1" applyFill="1" applyBorder="1" applyAlignment="1">
      <alignment horizontal="right" vertical="top"/>
    </xf>
    <xf numFmtId="0" fontId="55" fillId="0" borderId="0" xfId="5" applyFont="1" applyFill="1" applyAlignment="1">
      <alignment wrapText="1"/>
    </xf>
    <xf numFmtId="0" fontId="56" fillId="0" borderId="0" xfId="0" applyFont="1" applyAlignment="1">
      <alignment horizontal="center"/>
    </xf>
    <xf numFmtId="17" fontId="56" fillId="0" borderId="0" xfId="0" applyNumberFormat="1" applyFont="1"/>
    <xf numFmtId="165" fontId="74" fillId="0" borderId="0" xfId="5" applyNumberFormat="1" applyFont="1" applyAlignment="1">
      <alignment horizontal="center" wrapText="1"/>
    </xf>
    <xf numFmtId="0" fontId="55" fillId="0" borderId="0" xfId="0" applyFont="1" applyBorder="1" applyAlignment="1">
      <alignment horizontal="center"/>
    </xf>
    <xf numFmtId="0" fontId="55" fillId="0" borderId="0" xfId="0" applyFont="1" applyBorder="1"/>
    <xf numFmtId="0" fontId="55" fillId="0" borderId="0" xfId="5" applyFont="1" applyBorder="1"/>
    <xf numFmtId="0" fontId="74" fillId="0" borderId="0" xfId="0" applyFont="1" applyBorder="1" applyAlignment="1">
      <alignment horizontal="center" vertical="center" wrapText="1"/>
    </xf>
    <xf numFmtId="0" fontId="55" fillId="0" borderId="0" xfId="0" applyFont="1" applyBorder="1" applyAlignment="1">
      <alignment horizontal="right" vertical="center"/>
    </xf>
    <xf numFmtId="172" fontId="55" fillId="0" borderId="0" xfId="0" applyNumberFormat="1" applyFont="1" applyFill="1" applyAlignment="1"/>
    <xf numFmtId="172" fontId="74" fillId="0" borderId="0" xfId="0" applyNumberFormat="1" applyFont="1" applyBorder="1" applyAlignment="1">
      <alignment horizontal="right" vertical="center"/>
    </xf>
    <xf numFmtId="172" fontId="56" fillId="0" borderId="0" xfId="0" applyNumberFormat="1" applyFont="1" applyBorder="1" applyAlignment="1"/>
    <xf numFmtId="0" fontId="55" fillId="0" borderId="0" xfId="0" applyFont="1" applyBorder="1" applyAlignment="1">
      <alignment horizontal="left" vertical="center"/>
    </xf>
    <xf numFmtId="2" fontId="56" fillId="0" borderId="0" xfId="0" applyNumberFormat="1" applyFont="1" applyFill="1" applyBorder="1" applyAlignment="1"/>
    <xf numFmtId="0" fontId="5" fillId="0" borderId="0" xfId="5" applyFont="1" applyFill="1"/>
    <xf numFmtId="0" fontId="5" fillId="0" borderId="0" xfId="5" applyFont="1" applyFill="1" applyAlignment="1">
      <alignment horizontal="center"/>
    </xf>
    <xf numFmtId="164" fontId="7" fillId="0" borderId="0" xfId="5" applyNumberFormat="1" applyFont="1" applyFill="1" applyBorder="1"/>
    <xf numFmtId="2" fontId="55" fillId="0" borderId="0" xfId="5" applyNumberFormat="1" applyFont="1" applyFill="1" applyBorder="1" applyAlignment="1">
      <alignment horizontal="right"/>
    </xf>
    <xf numFmtId="0" fontId="74" fillId="0" borderId="0" xfId="5" applyFont="1" applyFill="1" applyBorder="1"/>
    <xf numFmtId="10" fontId="55" fillId="0" borderId="0" xfId="5" applyNumberFormat="1" applyFont="1" applyFill="1" applyBorder="1" applyAlignment="1">
      <alignment horizontal="right"/>
    </xf>
    <xf numFmtId="0" fontId="61" fillId="0" borderId="0" xfId="5" applyFont="1" applyFill="1" applyBorder="1"/>
    <xf numFmtId="164" fontId="55" fillId="0" borderId="0" xfId="5" applyNumberFormat="1" applyFont="1" applyFill="1" applyBorder="1" applyAlignment="1">
      <alignment horizontal="right"/>
    </xf>
    <xf numFmtId="0" fontId="73" fillId="0" borderId="0" xfId="5" applyFont="1" applyAlignment="1">
      <alignment horizontal="left"/>
    </xf>
    <xf numFmtId="0" fontId="78" fillId="0" borderId="0" xfId="0" applyFont="1"/>
    <xf numFmtId="164" fontId="78" fillId="0" borderId="0" xfId="101" applyNumberFormat="1" applyFont="1"/>
    <xf numFmtId="0" fontId="5" fillId="0" borderId="0" xfId="5" applyFont="1"/>
    <xf numFmtId="164" fontId="4" fillId="0" borderId="0" xfId="2" applyNumberFormat="1" applyFont="1" applyAlignment="1">
      <alignment horizontal="center"/>
    </xf>
    <xf numFmtId="10" fontId="55" fillId="0" borderId="0" xfId="95" applyNumberFormat="1" applyFont="1" applyFill="1" applyAlignment="1"/>
    <xf numFmtId="166" fontId="55" fillId="0" borderId="0" xfId="0" applyNumberFormat="1" applyFont="1" applyFill="1" applyAlignment="1">
      <alignment horizontal="left"/>
    </xf>
    <xf numFmtId="178" fontId="55" fillId="0" borderId="0" xfId="6" applyNumberFormat="1" applyFont="1" applyFill="1"/>
    <xf numFmtId="3" fontId="7" fillId="0" borderId="0" xfId="6" applyNumberFormat="1" applyFont="1" applyFill="1" applyBorder="1" applyAlignment="1">
      <alignment horizontal="center" wrapText="1"/>
    </xf>
    <xf numFmtId="3" fontId="7" fillId="0" borderId="0" xfId="0" applyNumberFormat="1" applyFont="1" applyFill="1" applyBorder="1" applyAlignment="1">
      <alignment horizontal="center"/>
    </xf>
    <xf numFmtId="0" fontId="81" fillId="0" borderId="0" xfId="0" applyFont="1" applyAlignment="1">
      <alignment horizontal="left"/>
    </xf>
    <xf numFmtId="17" fontId="82" fillId="0" borderId="0" xfId="0" applyNumberFormat="1" applyFont="1"/>
    <xf numFmtId="0" fontId="83" fillId="0" borderId="0" xfId="0" applyFont="1"/>
    <xf numFmtId="165" fontId="59" fillId="0" borderId="0" xfId="4" applyNumberFormat="1" applyFont="1" applyFill="1" applyAlignment="1">
      <alignment horizontal="center" wrapText="1"/>
    </xf>
    <xf numFmtId="0" fontId="59" fillId="0" borderId="0" xfId="5" applyFont="1" applyFill="1"/>
    <xf numFmtId="167" fontId="59" fillId="0" borderId="0" xfId="5" applyNumberFormat="1" applyFont="1" applyFill="1" applyAlignment="1">
      <alignment wrapText="1"/>
    </xf>
    <xf numFmtId="166" fontId="59" fillId="0" borderId="0" xfId="5" applyNumberFormat="1" applyFont="1" applyFill="1" applyAlignment="1">
      <alignment wrapText="1"/>
    </xf>
    <xf numFmtId="2" fontId="59" fillId="0" borderId="0" xfId="5" applyNumberFormat="1" applyFont="1" applyFill="1" applyAlignment="1">
      <alignment horizontal="center" wrapText="1"/>
    </xf>
    <xf numFmtId="167" fontId="59" fillId="0" borderId="0" xfId="5" applyNumberFormat="1" applyFont="1" applyFill="1" applyAlignment="1">
      <alignment horizontal="center" wrapText="1"/>
    </xf>
    <xf numFmtId="164" fontId="59" fillId="0" borderId="0" xfId="6" applyNumberFormat="1" applyFont="1" applyFill="1" applyAlignment="1">
      <alignment horizontal="center" wrapText="1"/>
    </xf>
    <xf numFmtId="3" fontId="59" fillId="0" borderId="0" xfId="4" applyNumberFormat="1" applyFont="1" applyFill="1" applyAlignment="1">
      <alignment horizontal="center" wrapText="1"/>
    </xf>
    <xf numFmtId="1" fontId="59" fillId="0" borderId="0" xfId="5" applyNumberFormat="1" applyFont="1" applyFill="1" applyAlignment="1">
      <alignment horizontal="center" wrapText="1"/>
    </xf>
    <xf numFmtId="0" fontId="59" fillId="0" borderId="0" xfId="5" applyFont="1" applyFill="1" applyAlignment="1">
      <alignment horizontal="center" wrapText="1"/>
    </xf>
    <xf numFmtId="0" fontId="59" fillId="0" borderId="0" xfId="5" applyFont="1" applyFill="1" applyAlignment="1">
      <alignment horizontal="left"/>
    </xf>
    <xf numFmtId="0" fontId="59" fillId="0" borderId="0" xfId="3" applyFont="1" applyFill="1" applyAlignment="1">
      <alignment horizontal="center"/>
    </xf>
    <xf numFmtId="0" fontId="83" fillId="0" borderId="0" xfId="3" applyFont="1" applyFill="1"/>
    <xf numFmtId="0" fontId="83" fillId="0" borderId="0" xfId="0" applyFont="1" applyAlignment="1">
      <alignment horizontal="center"/>
    </xf>
    <xf numFmtId="4" fontId="59" fillId="0" borderId="0" xfId="0" applyNumberFormat="1" applyFont="1" applyFill="1"/>
    <xf numFmtId="167" fontId="59" fillId="0" borderId="0" xfId="5" applyNumberFormat="1" applyFont="1" applyFill="1" applyAlignment="1"/>
    <xf numFmtId="167" fontId="59" fillId="0" borderId="0" xfId="3" applyNumberFormat="1" applyFont="1" applyFill="1"/>
    <xf numFmtId="167" fontId="59" fillId="0" borderId="0" xfId="5" applyNumberFormat="1" applyFont="1" applyFill="1"/>
    <xf numFmtId="4" fontId="59" fillId="0" borderId="0" xfId="5" applyNumberFormat="1" applyFont="1" applyFill="1"/>
    <xf numFmtId="10" fontId="59" fillId="0" borderId="0" xfId="0" applyNumberFormat="1" applyFont="1" applyFill="1" applyAlignment="1">
      <alignment horizontal="center"/>
    </xf>
    <xf numFmtId="3" fontId="59" fillId="0" borderId="0" xfId="0" applyNumberFormat="1" applyFont="1" applyFill="1"/>
    <xf numFmtId="164" fontId="59" fillId="0" borderId="0" xfId="6" applyNumberFormat="1" applyFont="1" applyFill="1" applyAlignment="1"/>
    <xf numFmtId="43" fontId="59" fillId="0" borderId="0" xfId="4" applyFont="1" applyFill="1" applyAlignment="1"/>
    <xf numFmtId="3" fontId="59" fillId="0" borderId="0" xfId="0" applyNumberFormat="1" applyFont="1" applyFill="1" applyAlignment="1">
      <alignment horizontal="center"/>
    </xf>
    <xf numFmtId="10" fontId="59" fillId="0" borderId="0" xfId="6" applyNumberFormat="1" applyFont="1" applyFill="1" applyAlignment="1">
      <alignment horizontal="center"/>
    </xf>
    <xf numFmtId="9" fontId="59" fillId="0" borderId="0" xfId="2" applyFont="1" applyFill="1" applyAlignment="1">
      <alignment horizontal="center"/>
    </xf>
    <xf numFmtId="0" fontId="59" fillId="0" borderId="0" xfId="5" applyFont="1" applyFill="1" applyAlignment="1">
      <alignment horizontal="center"/>
    </xf>
    <xf numFmtId="174" fontId="59" fillId="0" borderId="0" xfId="4" applyNumberFormat="1" applyFont="1" applyFill="1" applyAlignment="1">
      <alignment horizontal="center"/>
    </xf>
    <xf numFmtId="3" fontId="59" fillId="0" borderId="0" xfId="3" applyNumberFormat="1" applyFont="1" applyFill="1" applyAlignment="1">
      <alignment horizontal="center"/>
    </xf>
    <xf numFmtId="175" fontId="59" fillId="0" borderId="0" xfId="4" applyNumberFormat="1" applyFont="1" applyFill="1" applyAlignment="1">
      <alignment horizontal="center"/>
    </xf>
    <xf numFmtId="3" fontId="59" fillId="0" borderId="0" xfId="5" applyNumberFormat="1" applyFont="1" applyFill="1" applyAlignment="1"/>
    <xf numFmtId="169" fontId="59" fillId="0" borderId="0" xfId="4" applyNumberFormat="1" applyFont="1" applyFill="1" applyAlignment="1">
      <alignment horizontal="center"/>
    </xf>
    <xf numFmtId="9" fontId="59" fillId="0" borderId="0" xfId="2" applyFont="1" applyFill="1" applyAlignment="1"/>
    <xf numFmtId="10" fontId="59" fillId="0" borderId="0" xfId="0" applyNumberFormat="1" applyFont="1" applyFill="1"/>
    <xf numFmtId="0" fontId="85" fillId="0" borderId="0" xfId="0" applyFont="1" applyBorder="1" applyAlignment="1">
      <alignment horizontal="center" vertical="center"/>
    </xf>
    <xf numFmtId="0" fontId="85" fillId="0" borderId="0" xfId="0" applyFont="1" applyBorder="1" applyAlignment="1">
      <alignment vertical="center"/>
    </xf>
    <xf numFmtId="0" fontId="13" fillId="0" borderId="0" xfId="0" applyFont="1" applyBorder="1" applyAlignment="1">
      <alignment horizontal="right" vertical="center"/>
    </xf>
    <xf numFmtId="10" fontId="13" fillId="0" borderId="0" xfId="0" applyNumberFormat="1" applyFont="1" applyBorder="1" applyAlignment="1">
      <alignment horizontal="center" vertical="center"/>
    </xf>
    <xf numFmtId="10" fontId="13" fillId="0" borderId="0" xfId="0" applyNumberFormat="1" applyFont="1" applyBorder="1" applyAlignment="1">
      <alignment horizontal="right" vertical="center"/>
    </xf>
    <xf numFmtId="167" fontId="0" fillId="0" borderId="0" xfId="0" applyNumberFormat="1"/>
    <xf numFmtId="3" fontId="13" fillId="0" borderId="0" xfId="0" applyNumberFormat="1" applyFont="1" applyBorder="1" applyAlignment="1">
      <alignment horizontal="right" vertical="center"/>
    </xf>
    <xf numFmtId="0" fontId="13" fillId="0" borderId="0" xfId="0" applyFont="1" applyBorder="1" applyAlignment="1">
      <alignment horizontal="center" vertical="center"/>
    </xf>
    <xf numFmtId="0" fontId="86" fillId="0" borderId="0" xfId="0" applyFont="1" applyBorder="1" applyAlignment="1">
      <alignment vertical="center"/>
    </xf>
    <xf numFmtId="10" fontId="59" fillId="0" borderId="0" xfId="4" applyNumberFormat="1" applyFont="1" applyFill="1" applyAlignment="1">
      <alignment horizontal="center"/>
    </xf>
    <xf numFmtId="10" fontId="0" fillId="0" borderId="0" xfId="0" applyNumberFormat="1"/>
    <xf numFmtId="0" fontId="55" fillId="0" borderId="0" xfId="0" applyFont="1" applyBorder="1" applyAlignment="1">
      <alignment horizontal="center" vertical="center" wrapText="1"/>
    </xf>
    <xf numFmtId="0" fontId="74" fillId="0" borderId="0" xfId="0" applyFont="1" applyBorder="1" applyAlignment="1">
      <alignment vertical="center"/>
    </xf>
    <xf numFmtId="10" fontId="55" fillId="0" borderId="0" xfId="0" applyNumberFormat="1" applyFont="1" applyBorder="1" applyAlignment="1">
      <alignment horizontal="right" vertical="center"/>
    </xf>
    <xf numFmtId="0" fontId="56" fillId="0" borderId="0" xfId="0" applyFont="1" applyBorder="1"/>
    <xf numFmtId="3" fontId="59" fillId="0" borderId="0" xfId="4" applyNumberFormat="1" applyFont="1" applyFill="1" applyAlignment="1">
      <alignment horizontal="center"/>
    </xf>
    <xf numFmtId="168" fontId="59" fillId="0" borderId="0" xfId="6" applyNumberFormat="1" applyFont="1" applyFill="1" applyAlignment="1">
      <alignment horizontal="center"/>
    </xf>
    <xf numFmtId="2" fontId="59" fillId="0" borderId="0" xfId="6" applyNumberFormat="1" applyFont="1" applyFill="1" applyAlignment="1">
      <alignment horizontal="center"/>
    </xf>
    <xf numFmtId="43" fontId="59" fillId="0" borderId="0" xfId="4" applyFont="1" applyFill="1" applyAlignment="1">
      <alignment horizontal="center"/>
    </xf>
    <xf numFmtId="2" fontId="59" fillId="0" borderId="0" xfId="4" applyNumberFormat="1" applyFont="1" applyFill="1" applyAlignment="1">
      <alignment horizontal="center"/>
    </xf>
    <xf numFmtId="43" fontId="55" fillId="0" borderId="0" xfId="11" applyFont="1" applyFill="1" applyAlignment="1">
      <alignment horizontal="left"/>
    </xf>
    <xf numFmtId="168" fontId="55" fillId="0" borderId="0" xfId="5" applyNumberFormat="1" applyFont="1" applyFill="1" applyAlignment="1"/>
    <xf numFmtId="178" fontId="55" fillId="0" borderId="0" xfId="5" applyNumberFormat="1" applyFont="1" applyFill="1" applyAlignment="1">
      <alignment horizontal="center"/>
    </xf>
    <xf numFmtId="172" fontId="55" fillId="0" borderId="0" xfId="5" applyNumberFormat="1" applyFont="1" applyFill="1" applyAlignment="1">
      <alignment horizontal="right"/>
    </xf>
    <xf numFmtId="181" fontId="55" fillId="0" borderId="0" xfId="5" applyNumberFormat="1" applyFont="1" applyFill="1" applyAlignment="1">
      <alignment horizontal="left"/>
    </xf>
    <xf numFmtId="172" fontId="55" fillId="0" borderId="0" xfId="5" applyNumberFormat="1" applyFont="1" applyFill="1" applyAlignment="1"/>
    <xf numFmtId="172" fontId="61" fillId="0" borderId="0" xfId="5" applyNumberFormat="1" applyFont="1" applyFill="1" applyAlignment="1">
      <alignment horizontal="right"/>
    </xf>
    <xf numFmtId="181" fontId="75" fillId="0" borderId="0" xfId="5" applyNumberFormat="1" applyFont="1" applyFill="1" applyAlignment="1">
      <alignment horizontal="left"/>
    </xf>
    <xf numFmtId="0" fontId="75" fillId="0" borderId="0" xfId="5" applyFont="1" applyFill="1" applyAlignment="1"/>
    <xf numFmtId="17" fontId="60" fillId="0" borderId="0" xfId="5" applyNumberFormat="1" applyFont="1" applyFill="1"/>
    <xf numFmtId="0" fontId="61" fillId="0" borderId="0" xfId="5" applyFont="1" applyFill="1"/>
    <xf numFmtId="10" fontId="55" fillId="0" borderId="0" xfId="5" applyNumberFormat="1" applyFont="1" applyFill="1"/>
    <xf numFmtId="0" fontId="88" fillId="0" borderId="0" xfId="5" applyFont="1" applyFill="1"/>
    <xf numFmtId="17" fontId="55" fillId="0" borderId="0" xfId="5" applyNumberFormat="1" applyFont="1" applyFill="1" applyAlignment="1">
      <alignment horizontal="center"/>
    </xf>
    <xf numFmtId="10" fontId="89" fillId="0" borderId="0" xfId="5" applyNumberFormat="1" applyFont="1" applyFill="1"/>
    <xf numFmtId="172" fontId="55" fillId="0" borderId="0" xfId="5" applyNumberFormat="1" applyFont="1" applyFill="1" applyAlignment="1">
      <alignment horizontal="left"/>
    </xf>
    <xf numFmtId="0" fontId="60" fillId="0" borderId="0" xfId="5" applyFont="1" applyFill="1" applyAlignment="1">
      <alignment horizontal="center"/>
    </xf>
    <xf numFmtId="180" fontId="55" fillId="0" borderId="0" xfId="5" quotePrefix="1" applyNumberFormat="1" applyFont="1" applyFill="1"/>
    <xf numFmtId="172" fontId="61" fillId="0" borderId="0" xfId="5" applyNumberFormat="1" applyFont="1" applyFill="1" applyAlignment="1">
      <alignment horizontal="left"/>
    </xf>
    <xf numFmtId="166" fontId="55" fillId="0" borderId="0" xfId="3" applyNumberFormat="1" applyFont="1" applyFill="1" applyAlignment="1">
      <alignment horizontal="left"/>
    </xf>
    <xf numFmtId="1" fontId="55" fillId="0" borderId="0" xfId="5" applyNumberFormat="1" applyFont="1" applyFill="1" applyAlignment="1">
      <alignment horizontal="left"/>
    </xf>
    <xf numFmtId="0" fontId="60" fillId="0" borderId="0" xfId="5" quotePrefix="1" applyFont="1" applyFill="1" applyAlignment="1">
      <alignment horizontal="center"/>
    </xf>
    <xf numFmtId="172" fontId="55" fillId="0" borderId="0" xfId="5" applyNumberFormat="1" applyFont="1" applyFill="1"/>
    <xf numFmtId="0" fontId="55" fillId="0" borderId="0" xfId="5" quotePrefix="1" applyFont="1" applyFill="1"/>
    <xf numFmtId="17" fontId="55" fillId="0" borderId="0" xfId="5" applyNumberFormat="1" applyFont="1" applyFill="1"/>
    <xf numFmtId="166" fontId="55" fillId="0" borderId="0" xfId="5" applyNumberFormat="1" applyFont="1" applyFill="1" applyAlignment="1">
      <alignment horizontal="left"/>
    </xf>
    <xf numFmtId="172" fontId="55" fillId="0" borderId="0" xfId="5" quotePrefix="1" applyNumberFormat="1" applyFont="1" applyFill="1" applyAlignment="1">
      <alignment horizontal="right"/>
    </xf>
    <xf numFmtId="172" fontId="55" fillId="0" borderId="0" xfId="5" quotePrefix="1" applyNumberFormat="1" applyFont="1" applyFill="1" applyAlignment="1">
      <alignment horizontal="center"/>
    </xf>
    <xf numFmtId="172" fontId="55" fillId="0" borderId="0" xfId="5" quotePrefix="1" applyNumberFormat="1" applyFont="1" applyFill="1"/>
    <xf numFmtId="172" fontId="55" fillId="0" borderId="0" xfId="5" applyNumberFormat="1" applyFont="1" applyFill="1" applyAlignment="1">
      <alignment horizontal="center"/>
    </xf>
    <xf numFmtId="181" fontId="55" fillId="0" borderId="0" xfId="5" applyNumberFormat="1" applyFont="1" applyFill="1" applyAlignment="1">
      <alignment horizontal="left" wrapText="1"/>
    </xf>
    <xf numFmtId="172" fontId="55" fillId="0" borderId="0" xfId="5" applyNumberFormat="1" applyFont="1" applyFill="1" applyAlignment="1">
      <alignment wrapText="1"/>
    </xf>
    <xf numFmtId="178" fontId="55" fillId="0" borderId="0" xfId="5" applyNumberFormat="1" applyFont="1" applyFill="1" applyAlignment="1">
      <alignment horizontal="center" wrapText="1"/>
    </xf>
    <xf numFmtId="172" fontId="55" fillId="0" borderId="0" xfId="5" applyNumberFormat="1" applyFont="1" applyFill="1" applyAlignment="1">
      <alignment horizontal="right" wrapText="1"/>
    </xf>
    <xf numFmtId="172" fontId="55" fillId="0" borderId="0" xfId="5" applyNumberFormat="1" applyFont="1" applyFill="1" applyAlignment="1">
      <alignment horizontal="center" wrapText="1"/>
    </xf>
    <xf numFmtId="0" fontId="55" fillId="0" borderId="0" xfId="5" applyFont="1" applyFill="1" applyAlignment="1">
      <alignment horizontal="center" wrapText="1"/>
    </xf>
    <xf numFmtId="172" fontId="55" fillId="0" borderId="0" xfId="5" quotePrefix="1" applyNumberFormat="1" applyFont="1" applyFill="1" applyAlignment="1">
      <alignment horizontal="center" wrapText="1"/>
    </xf>
    <xf numFmtId="0" fontId="61" fillId="0" borderId="0" xfId="5" applyFont="1" applyFill="1" applyAlignment="1">
      <alignment wrapText="1"/>
    </xf>
    <xf numFmtId="172" fontId="55" fillId="0" borderId="0" xfId="11" applyNumberFormat="1" applyFont="1" applyFill="1" applyAlignment="1">
      <alignment horizontal="center"/>
    </xf>
    <xf numFmtId="172" fontId="89" fillId="0" borderId="0" xfId="5" applyNumberFormat="1" applyFont="1" applyFill="1" applyBorder="1"/>
    <xf numFmtId="178" fontId="55" fillId="0" borderId="0" xfId="5" applyNumberFormat="1" applyFont="1" applyFill="1"/>
    <xf numFmtId="172" fontId="89" fillId="0" borderId="0" xfId="5" applyNumberFormat="1" applyFont="1" applyFill="1"/>
    <xf numFmtId="180" fontId="55" fillId="0" borderId="0" xfId="5" applyNumberFormat="1" applyFont="1" applyFill="1"/>
    <xf numFmtId="178" fontId="75" fillId="0" borderId="0" xfId="5" applyNumberFormat="1" applyFont="1" applyFill="1"/>
    <xf numFmtId="0" fontId="55" fillId="0" borderId="0" xfId="5" quotePrefix="1" applyFont="1" applyFill="1" applyAlignment="1">
      <alignment horizontal="center"/>
    </xf>
    <xf numFmtId="180" fontId="55" fillId="0" borderId="0" xfId="5" quotePrefix="1" applyNumberFormat="1" applyFont="1" applyFill="1" applyAlignment="1">
      <alignment horizontal="center"/>
    </xf>
    <xf numFmtId="164" fontId="55" fillId="0" borderId="0" xfId="6" applyNumberFormat="1" applyFont="1" applyFill="1"/>
    <xf numFmtId="166" fontId="91" fillId="0" borderId="0" xfId="5" applyNumberFormat="1" applyFont="1" applyFill="1" applyAlignment="1">
      <alignment horizontal="left"/>
    </xf>
    <xf numFmtId="2" fontId="91" fillId="0" borderId="0" xfId="154" applyNumberFormat="1" applyFont="1" applyFill="1" applyAlignment="1">
      <alignment horizontal="center"/>
    </xf>
    <xf numFmtId="10" fontId="91" fillId="0" borderId="0" xfId="6" applyNumberFormat="1" applyFont="1" applyFill="1" applyAlignment="1">
      <alignment horizontal="center"/>
    </xf>
    <xf numFmtId="0" fontId="91" fillId="0" borderId="0" xfId="5" applyFont="1" applyFill="1" applyAlignment="1"/>
    <xf numFmtId="2" fontId="91" fillId="0" borderId="0" xfId="5" applyNumberFormat="1" applyFont="1" applyFill="1" applyAlignment="1">
      <alignment horizontal="center"/>
    </xf>
    <xf numFmtId="43" fontId="91" fillId="0" borderId="0" xfId="154" applyFont="1" applyFill="1" applyAlignment="1"/>
    <xf numFmtId="10" fontId="91" fillId="0" borderId="0" xfId="5" applyNumberFormat="1" applyFont="1" applyFill="1" applyAlignment="1"/>
    <xf numFmtId="2" fontId="91" fillId="0" borderId="0" xfId="154" applyNumberFormat="1" applyFont="1" applyFill="1" applyAlignment="1"/>
    <xf numFmtId="2" fontId="91" fillId="0" borderId="0" xfId="5" applyNumberFormat="1" applyFont="1" applyFill="1" applyAlignment="1"/>
    <xf numFmtId="10" fontId="91" fillId="0" borderId="0" xfId="6" applyNumberFormat="1" applyFont="1" applyFill="1" applyAlignment="1"/>
    <xf numFmtId="4" fontId="91" fillId="0" borderId="0" xfId="5" applyNumberFormat="1" applyFont="1" applyFill="1" applyAlignment="1"/>
    <xf numFmtId="1" fontId="91" fillId="0" borderId="0" xfId="5" applyNumberFormat="1" applyFont="1" applyFill="1" applyAlignment="1">
      <alignment horizontal="left"/>
    </xf>
    <xf numFmtId="182" fontId="91" fillId="0" borderId="0" xfId="5" applyNumberFormat="1" applyFont="1" applyFill="1" applyAlignment="1"/>
    <xf numFmtId="166" fontId="91" fillId="0" borderId="0" xfId="5" applyNumberFormat="1" applyFont="1" applyFill="1" applyAlignment="1">
      <alignment horizontal="center"/>
    </xf>
    <xf numFmtId="172" fontId="91" fillId="0" borderId="0" xfId="5" applyNumberFormat="1" applyFont="1" applyFill="1" applyAlignment="1"/>
    <xf numFmtId="0" fontId="91" fillId="0" borderId="0" xfId="5" applyFont="1" applyFill="1"/>
    <xf numFmtId="10" fontId="91" fillId="0" borderId="0" xfId="5" applyNumberFormat="1" applyFont="1" applyFill="1" applyAlignment="1">
      <alignment horizontal="center"/>
    </xf>
    <xf numFmtId="10" fontId="91" fillId="0" borderId="0" xfId="5" applyNumberFormat="1" applyFont="1" applyFill="1" applyAlignment="1">
      <alignment horizontal="left"/>
    </xf>
    <xf numFmtId="2" fontId="91" fillId="0" borderId="0" xfId="5" applyNumberFormat="1" applyFont="1" applyFill="1" applyAlignment="1">
      <alignment horizontal="left"/>
    </xf>
    <xf numFmtId="10" fontId="91" fillId="0" borderId="0" xfId="6" applyNumberFormat="1" applyFont="1" applyFill="1" applyAlignment="1">
      <alignment horizontal="left"/>
    </xf>
    <xf numFmtId="0" fontId="91" fillId="0" borderId="0" xfId="5" applyFont="1" applyFill="1" applyAlignment="1">
      <alignment horizontal="center"/>
    </xf>
    <xf numFmtId="4" fontId="91" fillId="0" borderId="0" xfId="5" applyNumberFormat="1" applyFont="1" applyFill="1" applyAlignment="1">
      <alignment horizontal="center"/>
    </xf>
    <xf numFmtId="2" fontId="91" fillId="0" borderId="0" xfId="5" applyNumberFormat="1" applyFont="1" applyFill="1"/>
    <xf numFmtId="167" fontId="91" fillId="0" borderId="0" xfId="5" applyNumberFormat="1" applyFont="1" applyFill="1"/>
    <xf numFmtId="2" fontId="91" fillId="0" borderId="0" xfId="6" applyNumberFormat="1" applyFont="1" applyFill="1" applyAlignment="1"/>
    <xf numFmtId="43" fontId="91" fillId="0" borderId="0" xfId="154" applyFont="1" applyFill="1"/>
    <xf numFmtId="2" fontId="91" fillId="0" borderId="0" xfId="154" applyNumberFormat="1" applyFont="1" applyFill="1"/>
    <xf numFmtId="172" fontId="92" fillId="0" borderId="0" xfId="5" applyNumberFormat="1" applyFont="1" applyFill="1" applyAlignment="1"/>
    <xf numFmtId="10" fontId="91" fillId="0" borderId="0" xfId="6" applyNumberFormat="1" applyFont="1" applyFill="1"/>
    <xf numFmtId="4" fontId="91" fillId="0" borderId="0" xfId="5" applyNumberFormat="1" applyFont="1" applyFill="1"/>
    <xf numFmtId="14" fontId="91" fillId="0" borderId="0" xfId="5" applyNumberFormat="1" applyFont="1" applyFill="1"/>
    <xf numFmtId="4" fontId="91" fillId="0" borderId="0" xfId="154" applyNumberFormat="1" applyFont="1" applyFill="1" applyAlignment="1"/>
    <xf numFmtId="167" fontId="91" fillId="0" borderId="0" xfId="5" applyNumberFormat="1" applyFont="1" applyFill="1" applyAlignment="1"/>
    <xf numFmtId="10" fontId="91" fillId="0" borderId="0" xfId="5" applyNumberFormat="1" applyFont="1" applyFill="1"/>
    <xf numFmtId="3" fontId="91" fillId="0" borderId="0" xfId="5" applyNumberFormat="1" applyFont="1" applyFill="1" applyAlignment="1"/>
    <xf numFmtId="3" fontId="91" fillId="0" borderId="0" xfId="5" applyNumberFormat="1" applyFont="1" applyFill="1"/>
    <xf numFmtId="2" fontId="91" fillId="0" borderId="0" xfId="11" applyNumberFormat="1" applyFont="1" applyFill="1" applyAlignment="1">
      <alignment horizontal="center"/>
    </xf>
    <xf numFmtId="2" fontId="91" fillId="0" borderId="0" xfId="11" applyNumberFormat="1" applyFont="1" applyFill="1"/>
    <xf numFmtId="164" fontId="91" fillId="0" borderId="0" xfId="155" applyNumberFormat="1" applyFont="1" applyFill="1" applyAlignment="1"/>
    <xf numFmtId="172" fontId="91" fillId="0" borderId="0" xfId="155" applyNumberFormat="1" applyFont="1" applyFill="1" applyAlignment="1"/>
    <xf numFmtId="2" fontId="93" fillId="0" borderId="0" xfId="5" applyNumberFormat="1" applyFont="1" applyFill="1"/>
    <xf numFmtId="166" fontId="55" fillId="0" borderId="0" xfId="5" applyNumberFormat="1" applyFont="1"/>
    <xf numFmtId="172" fontId="55" fillId="0" borderId="0" xfId="5" applyNumberFormat="1" applyFont="1" applyAlignment="1">
      <alignment horizontal="left"/>
    </xf>
    <xf numFmtId="172" fontId="55" fillId="0" borderId="0" xfId="5" applyNumberFormat="1" applyFont="1" applyAlignment="1"/>
    <xf numFmtId="166" fontId="55" fillId="0" borderId="0" xfId="5" applyNumberFormat="1" applyFont="1" applyAlignment="1">
      <alignment horizontal="center"/>
    </xf>
    <xf numFmtId="172" fontId="55" fillId="0" borderId="0" xfId="5" applyNumberFormat="1" applyFont="1" applyAlignment="1">
      <alignment horizontal="center"/>
    </xf>
    <xf numFmtId="0" fontId="94" fillId="0" borderId="0" xfId="5" applyFont="1" applyFill="1" applyAlignment="1">
      <alignment wrapText="1"/>
    </xf>
    <xf numFmtId="0" fontId="95" fillId="0" borderId="0" xfId="3" applyFont="1" applyAlignment="1">
      <alignment wrapText="1"/>
    </xf>
    <xf numFmtId="0" fontId="96" fillId="0" borderId="0" xfId="3" applyFont="1"/>
    <xf numFmtId="2" fontId="94" fillId="0" borderId="0" xfId="5" applyNumberFormat="1" applyFont="1" applyFill="1" applyAlignment="1">
      <alignment wrapText="1"/>
    </xf>
    <xf numFmtId="0" fontId="95" fillId="0" borderId="0" xfId="3" applyFont="1"/>
    <xf numFmtId="0" fontId="96" fillId="0" borderId="0" xfId="3" applyFont="1" applyAlignment="1"/>
    <xf numFmtId="0" fontId="97" fillId="0" borderId="0" xfId="5" applyFont="1" applyFill="1"/>
    <xf numFmtId="0" fontId="96" fillId="0" borderId="0" xfId="3" applyFont="1" applyAlignment="1">
      <alignment wrapText="1"/>
    </xf>
    <xf numFmtId="0" fontId="99" fillId="0" borderId="0" xfId="147" applyFont="1" applyFill="1" applyBorder="1"/>
    <xf numFmtId="0" fontId="56" fillId="0" borderId="0" xfId="147" applyFont="1" applyFill="1" applyBorder="1"/>
    <xf numFmtId="0" fontId="100" fillId="0" borderId="0" xfId="0" applyFont="1" applyAlignment="1">
      <alignment horizontal="left" vertical="center" wrapText="1"/>
    </xf>
    <xf numFmtId="0" fontId="98" fillId="0" borderId="0" xfId="147" applyFont="1" applyAlignment="1">
      <alignment horizontal="justify" vertical="center"/>
    </xf>
    <xf numFmtId="1" fontId="55" fillId="0" borderId="0" xfId="5" applyNumberFormat="1" applyFont="1" applyAlignment="1">
      <alignment wrapText="1"/>
    </xf>
    <xf numFmtId="3" fontId="55" fillId="0" borderId="0" xfId="5" applyNumberFormat="1" applyFont="1" applyAlignment="1">
      <alignment wrapText="1"/>
    </xf>
    <xf numFmtId="175" fontId="55" fillId="0" borderId="0" xfId="5" applyNumberFormat="1" applyFont="1" applyBorder="1"/>
    <xf numFmtId="3" fontId="55" fillId="0" borderId="0" xfId="5" applyNumberFormat="1" applyFont="1" applyBorder="1"/>
    <xf numFmtId="175" fontId="55" fillId="0" borderId="0" xfId="0" applyNumberFormat="1" applyFont="1" applyBorder="1"/>
    <xf numFmtId="3" fontId="55" fillId="0" borderId="0" xfId="0" applyNumberFormat="1" applyFont="1" applyBorder="1"/>
    <xf numFmtId="175" fontId="55" fillId="0" borderId="0" xfId="0" applyNumberFormat="1" applyFont="1" applyBorder="1" applyAlignment="1"/>
    <xf numFmtId="10" fontId="7" fillId="0" borderId="0" xfId="5" applyNumberFormat="1" applyFont="1" applyFill="1" applyBorder="1"/>
    <xf numFmtId="2" fontId="7" fillId="0" borderId="0" xfId="0" applyNumberFormat="1" applyFont="1" applyFill="1"/>
    <xf numFmtId="183" fontId="7" fillId="0" borderId="0" xfId="0" applyNumberFormat="1" applyFont="1"/>
    <xf numFmtId="0" fontId="74" fillId="0" borderId="0" xfId="0" applyFont="1" applyAlignment="1">
      <alignment horizontal="left"/>
    </xf>
    <xf numFmtId="0" fontId="56" fillId="0" borderId="0" xfId="3" applyFont="1" applyAlignment="1">
      <alignment horizontal="left" vertical="center"/>
    </xf>
    <xf numFmtId="0" fontId="74" fillId="0" borderId="0" xfId="5" applyFont="1" applyFill="1" applyAlignment="1">
      <alignment horizontal="left"/>
    </xf>
    <xf numFmtId="0" fontId="55" fillId="0" borderId="0" xfId="0" applyFont="1" applyAlignment="1">
      <alignment horizontal="left" vertical="center"/>
    </xf>
    <xf numFmtId="0" fontId="101" fillId="0" borderId="0" xfId="147" applyFont="1" applyFill="1" applyBorder="1"/>
    <xf numFmtId="10" fontId="101" fillId="0" borderId="0" xfId="147" quotePrefix="1" applyNumberFormat="1" applyFont="1" applyFill="1" applyBorder="1"/>
    <xf numFmtId="0" fontId="55" fillId="0" borderId="0" xfId="81" applyFont="1" applyFill="1" applyAlignment="1">
      <alignment horizontal="left" vertical="center"/>
    </xf>
    <xf numFmtId="0" fontId="74" fillId="0" borderId="0" xfId="5" applyFont="1" applyAlignment="1">
      <alignment horizontal="left"/>
    </xf>
    <xf numFmtId="0" fontId="7" fillId="0" borderId="0" xfId="5" applyFont="1" applyFill="1" applyAlignment="1">
      <alignment horizontal="centerContinuous" wrapText="1"/>
    </xf>
    <xf numFmtId="0" fontId="2" fillId="0" borderId="0" xfId="147" applyFont="1"/>
    <xf numFmtId="0" fontId="64" fillId="0" borderId="0" xfId="5" applyFont="1" applyFill="1"/>
    <xf numFmtId="0" fontId="102" fillId="0" borderId="0" xfId="0" applyFont="1"/>
    <xf numFmtId="0" fontId="82" fillId="0" borderId="0" xfId="147" applyFont="1"/>
    <xf numFmtId="0" fontId="55" fillId="0" borderId="0" xfId="3" applyFont="1" applyAlignment="1">
      <alignment horizontal="left" vertical="center" wrapText="1"/>
    </xf>
  </cellXfs>
  <cellStyles count="157">
    <cellStyle name="Actual Date" xfId="7"/>
    <cellStyle name="Affinity Input" xfId="8"/>
    <cellStyle name="Body" xfId="9"/>
    <cellStyle name="Comma 2" xfId="10"/>
    <cellStyle name="Comma 2 2" xfId="11"/>
    <cellStyle name="Comma 2 2 2" xfId="12"/>
    <cellStyle name="Comma 2 3" xfId="13"/>
    <cellStyle name="Comma 3" xfId="14"/>
    <cellStyle name="Comma 4" xfId="15"/>
    <cellStyle name="Comma 5" xfId="16"/>
    <cellStyle name="Comma_BCUC Ex Ante" xfId="154"/>
    <cellStyle name="Comma_IBES Studies Aug 2009 rev 9_24_09" xfId="4"/>
    <cellStyle name="Comma0" xfId="17"/>
    <cellStyle name="Comma0 - Style2" xfId="18"/>
    <cellStyle name="ContentsHyperlink" xfId="19"/>
    <cellStyle name="Currency" xfId="1" builtinId="4"/>
    <cellStyle name="Currency [2]" xfId="20"/>
    <cellStyle name="Currency 2" xfId="21"/>
    <cellStyle name="Currency 2 2" xfId="22"/>
    <cellStyle name="Currency 3" xfId="23"/>
    <cellStyle name="Currency 4" xfId="24"/>
    <cellStyle name="Currency 5" xfId="25"/>
    <cellStyle name="Currency 6" xfId="156"/>
    <cellStyle name="Currency0" xfId="26"/>
    <cellStyle name="Custom - Style1" xfId="27"/>
    <cellStyle name="Custom - Style8" xfId="28"/>
    <cellStyle name="Data   - Style2" xfId="29"/>
    <cellStyle name="Date" xfId="30"/>
    <cellStyle name="Date - Style1" xfId="31"/>
    <cellStyle name="Edit" xfId="32"/>
    <cellStyle name="Engine" xfId="33"/>
    <cellStyle name="Fixed" xfId="34"/>
    <cellStyle name="Grey" xfId="35"/>
    <cellStyle name="HEADER" xfId="36"/>
    <cellStyle name="Header1" xfId="37"/>
    <cellStyle name="Header2" xfId="38"/>
    <cellStyle name="heading" xfId="39"/>
    <cellStyle name="heading 5" xfId="40"/>
    <cellStyle name="Heading1" xfId="41"/>
    <cellStyle name="Heading2" xfId="42"/>
    <cellStyle name="HeadlineStyle" xfId="43"/>
    <cellStyle name="HeadlineStyleJustified" xfId="44"/>
    <cellStyle name="HIGHLIGHT" xfId="45"/>
    <cellStyle name="Hyperlink 2" xfId="46"/>
    <cellStyle name="Hyperlink 2 2" xfId="150"/>
    <cellStyle name="Hyperlink 3" xfId="47"/>
    <cellStyle name="Hyperlink 4" xfId="149"/>
    <cellStyle name="Input [yellow]" xfId="48"/>
    <cellStyle name="Labels - Style3" xfId="49"/>
    <cellStyle name="Large Page Heading" xfId="50"/>
    <cellStyle name="no dec" xfId="51"/>
    <cellStyle name="No Edit" xfId="52"/>
    <cellStyle name="Normal" xfId="0" builtinId="0"/>
    <cellStyle name="Normal - Style1" xfId="53"/>
    <cellStyle name="Normal - Style2" xfId="54"/>
    <cellStyle name="Normal - Style3" xfId="55"/>
    <cellStyle name="Normal - Style4" xfId="56"/>
    <cellStyle name="Normal - Style5" xfId="57"/>
    <cellStyle name="Normal - Style6" xfId="58"/>
    <cellStyle name="Normal - Style7" xfId="59"/>
    <cellStyle name="Normal - Style8" xfId="60"/>
    <cellStyle name="Normal 10" xfId="61"/>
    <cellStyle name="Normal 10 2" xfId="62"/>
    <cellStyle name="Normal 11" xfId="63"/>
    <cellStyle name="Normal 12" xfId="64"/>
    <cellStyle name="Normal 13" xfId="65"/>
    <cellStyle name="Normal 14" xfId="66"/>
    <cellStyle name="Normal 15" xfId="145"/>
    <cellStyle name="Normal 19" xfId="67"/>
    <cellStyle name="Normal 2" xfId="5"/>
    <cellStyle name="Normal 2 2" xfId="68"/>
    <cellStyle name="Normal 2 3" xfId="151"/>
    <cellStyle name="Normal 2 4" xfId="152"/>
    <cellStyle name="Normal 2_2009_Q2_Credit_Ratings_Charts_Final_97-03" xfId="69"/>
    <cellStyle name="Normal 3" xfId="70"/>
    <cellStyle name="Normal 3 2" xfId="71"/>
    <cellStyle name="Normal 3 3" xfId="72"/>
    <cellStyle name="Normal 3 4" xfId="73"/>
    <cellStyle name="Normal 3 5" xfId="74"/>
    <cellStyle name="Normal 3 6" xfId="75"/>
    <cellStyle name="Normal 3_DCF oil proxies COPY DV v 2" xfId="76"/>
    <cellStyle name="Normal 4" xfId="77"/>
    <cellStyle name="Normal 4 2" xfId="78"/>
    <cellStyle name="Normal 4 3" xfId="3"/>
    <cellStyle name="Normal 4 4" xfId="79"/>
    <cellStyle name="Normal 5" xfId="80"/>
    <cellStyle name="Normal 5 2" xfId="81"/>
    <cellStyle name="Normal 5 3" xfId="146"/>
    <cellStyle name="Normal 5 4" xfId="153"/>
    <cellStyle name="Normal 6" xfId="82"/>
    <cellStyle name="Normal 6 2" xfId="83"/>
    <cellStyle name="Normal 6 3" xfId="147"/>
    <cellStyle name="Normal 7" xfId="84"/>
    <cellStyle name="Normal 8" xfId="85"/>
    <cellStyle name="Normal 9" xfId="86"/>
    <cellStyle name="Notes" xfId="87"/>
    <cellStyle name="nPlosion" xfId="88"/>
    <cellStyle name="Output Amounts" xfId="89"/>
    <cellStyle name="Output Column Headings" xfId="90"/>
    <cellStyle name="Output Line Items" xfId="91"/>
    <cellStyle name="Output Report Heading" xfId="92"/>
    <cellStyle name="Output Report Title" xfId="93"/>
    <cellStyle name="Percent" xfId="2" builtinId="5"/>
    <cellStyle name="Percent [2]" xfId="94"/>
    <cellStyle name="Percent 10" xfId="95"/>
    <cellStyle name="Percent 11" xfId="96"/>
    <cellStyle name="Percent 12" xfId="97"/>
    <cellStyle name="Percent 2" xfId="6"/>
    <cellStyle name="Percent 2 2" xfId="98"/>
    <cellStyle name="Percent 2 3" xfId="99"/>
    <cellStyle name="Percent 3" xfId="100"/>
    <cellStyle name="Percent 3 2" xfId="101"/>
    <cellStyle name="Percent 3 3" xfId="102"/>
    <cellStyle name="Percent 3 4" xfId="148"/>
    <cellStyle name="Percent 4" xfId="103"/>
    <cellStyle name="Percent 5" xfId="104"/>
    <cellStyle name="Percent 6" xfId="105"/>
    <cellStyle name="Percent 7" xfId="106"/>
    <cellStyle name="Percent 7 2" xfId="155"/>
    <cellStyle name="Percent 8" xfId="107"/>
    <cellStyle name="Percent 8 2" xfId="108"/>
    <cellStyle name="Percent 9" xfId="109"/>
    <cellStyle name="PSChar" xfId="110"/>
    <cellStyle name="Reset  - Style4" xfId="111"/>
    <cellStyle name="Reset  - Style7" xfId="112"/>
    <cellStyle name="Small Page Heading" xfId="113"/>
    <cellStyle name="Style 21" xfId="114"/>
    <cellStyle name="Style 22" xfId="115"/>
    <cellStyle name="Style 23" xfId="116"/>
    <cellStyle name="Style 24" xfId="117"/>
    <cellStyle name="Style 25" xfId="118"/>
    <cellStyle name="Style 26" xfId="119"/>
    <cellStyle name="Style 27" xfId="120"/>
    <cellStyle name="Style 28" xfId="121"/>
    <cellStyle name="Style 29" xfId="122"/>
    <cellStyle name="Style 30" xfId="123"/>
    <cellStyle name="Style 31" xfId="124"/>
    <cellStyle name="Style 32" xfId="125"/>
    <cellStyle name="Style 33" xfId="126"/>
    <cellStyle name="Style 34" xfId="127"/>
    <cellStyle name="Style 35" xfId="128"/>
    <cellStyle name="Style 36" xfId="129"/>
    <cellStyle name="Style 39" xfId="130"/>
    <cellStyle name="Table  - Style5" xfId="131"/>
    <cellStyle name="Table  - Style6" xfId="132"/>
    <cellStyle name="Title  - Style1" xfId="133"/>
    <cellStyle name="Title  - Style6" xfId="134"/>
    <cellStyle name="title1" xfId="135"/>
    <cellStyle name="title1 2" xfId="136"/>
    <cellStyle name="TotCol - Style5" xfId="137"/>
    <cellStyle name="TotCol - Style7" xfId="138"/>
    <cellStyle name="TotRow - Style4" xfId="139"/>
    <cellStyle name="TotRow - Style8" xfId="140"/>
    <cellStyle name="Unprot" xfId="141"/>
    <cellStyle name="Unprot$" xfId="142"/>
    <cellStyle name="Unprotect" xfId="143"/>
    <cellStyle name="一般_dept code" xfId="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6"/>
  <sheetViews>
    <sheetView tabSelected="1" view="pageBreakPreview" zoomScale="80" zoomScaleNormal="100" zoomScaleSheetLayoutView="80" workbookViewId="0"/>
  </sheetViews>
  <sheetFormatPr defaultColWidth="9.140625" defaultRowHeight="11.25" outlineLevelCol="1"/>
  <cols>
    <col min="1" max="1" width="5" style="12" customWidth="1"/>
    <col min="2" max="2" width="19.28515625" style="12" customWidth="1"/>
    <col min="3" max="3" width="5.140625" style="12" hidden="1" customWidth="1"/>
    <col min="4" max="16" width="8" style="12" hidden="1" customWidth="1" outlineLevel="1"/>
    <col min="17" max="17" width="9.140625" style="12" collapsed="1"/>
    <col min="18" max="18" width="9.140625" style="12"/>
    <col min="19" max="19" width="8" style="12" hidden="1" customWidth="1"/>
    <col min="20" max="20" width="9.140625" style="12" customWidth="1"/>
    <col min="21" max="21" width="9.140625" style="12" hidden="1" customWidth="1"/>
    <col min="22" max="22" width="8.7109375" style="12" customWidth="1"/>
    <col min="23" max="23" width="8.7109375" style="12" hidden="1" customWidth="1" outlineLevel="1"/>
    <col min="24" max="24" width="1.7109375" style="12" hidden="1" customWidth="1" outlineLevel="1"/>
    <col min="25" max="26" width="8" style="12" hidden="1" customWidth="1" outlineLevel="1"/>
    <col min="27" max="27" width="8" style="12" customWidth="1" collapsed="1"/>
    <col min="28" max="16384" width="9.140625" style="12"/>
  </cols>
  <sheetData>
    <row r="1" spans="1:27" s="7" customFormat="1">
      <c r="A1" s="404" t="s">
        <v>489</v>
      </c>
      <c r="Z1" s="8"/>
      <c r="AA1" s="9"/>
    </row>
    <row r="2" spans="1:27" s="7" customFormat="1">
      <c r="A2" s="7" t="s">
        <v>6</v>
      </c>
      <c r="C2" s="10"/>
      <c r="D2" s="10"/>
      <c r="E2" s="10"/>
      <c r="F2" s="10"/>
      <c r="G2" s="10"/>
      <c r="H2" s="10"/>
      <c r="I2" s="10"/>
      <c r="J2" s="10"/>
      <c r="K2" s="10"/>
      <c r="L2" s="10"/>
      <c r="M2" s="10"/>
      <c r="N2" s="10"/>
      <c r="O2" s="10"/>
      <c r="P2" s="10"/>
      <c r="Q2" s="10"/>
      <c r="V2" s="11"/>
      <c r="W2" s="11"/>
      <c r="Z2" s="8"/>
      <c r="AA2" s="9"/>
    </row>
    <row r="3" spans="1:27" s="7" customFormat="1">
      <c r="A3" s="7" t="s">
        <v>470</v>
      </c>
      <c r="B3" s="12"/>
      <c r="C3" s="12"/>
      <c r="D3" s="12"/>
      <c r="E3" s="10"/>
      <c r="F3" s="10"/>
      <c r="G3" s="10"/>
      <c r="H3" s="10"/>
      <c r="I3" s="10"/>
      <c r="J3" s="10"/>
      <c r="K3" s="10"/>
      <c r="L3" s="10"/>
      <c r="M3" s="10"/>
      <c r="N3" s="10"/>
      <c r="O3" s="10"/>
      <c r="P3" s="10"/>
      <c r="Q3" s="10"/>
      <c r="Z3" s="8"/>
      <c r="AA3" s="9"/>
    </row>
    <row r="4" spans="1:27" s="7" customFormat="1">
      <c r="A4" s="6"/>
      <c r="B4" s="13"/>
      <c r="Z4" s="8"/>
      <c r="AA4" s="9"/>
    </row>
    <row r="5" spans="1:27" s="7" customFormat="1">
      <c r="A5" s="6"/>
      <c r="B5" s="14"/>
      <c r="C5" s="14"/>
      <c r="D5" s="14"/>
      <c r="E5" s="14"/>
      <c r="F5" s="14"/>
      <c r="G5" s="14"/>
      <c r="H5" s="14"/>
      <c r="I5" s="14"/>
      <c r="J5" s="14"/>
      <c r="K5" s="14"/>
      <c r="L5" s="14"/>
      <c r="M5" s="14"/>
      <c r="N5" s="14"/>
      <c r="O5" s="14"/>
      <c r="P5" s="14"/>
      <c r="Q5" s="14"/>
      <c r="R5" s="14"/>
      <c r="S5" s="14"/>
      <c r="T5" s="14"/>
      <c r="U5" s="14"/>
      <c r="Z5" s="8"/>
      <c r="AA5" s="9"/>
    </row>
    <row r="6" spans="1:27" s="7" customFormat="1">
      <c r="A6" s="6"/>
      <c r="Z6" s="8"/>
      <c r="AA6" s="9"/>
    </row>
    <row r="7" spans="1:27" s="7" customFormat="1">
      <c r="A7" s="6"/>
      <c r="Z7" s="8"/>
      <c r="AA7" s="9"/>
    </row>
    <row r="8" spans="1:27" s="7" customFormat="1">
      <c r="A8" s="15"/>
      <c r="Z8" s="8"/>
      <c r="AA8" s="9"/>
    </row>
    <row r="9" spans="1:27" s="7" customFormat="1">
      <c r="A9" s="15"/>
      <c r="Z9" s="8"/>
      <c r="AA9" s="9"/>
    </row>
    <row r="10" spans="1:27" s="7" customFormat="1">
      <c r="A10" s="6"/>
      <c r="B10" s="16"/>
      <c r="Z10" s="8"/>
      <c r="AA10" s="9"/>
    </row>
    <row r="11" spans="1:27" s="7" customFormat="1" ht="50.1" customHeight="1">
      <c r="A11" s="17" t="s">
        <v>0</v>
      </c>
      <c r="B11" s="40" t="s">
        <v>1</v>
      </c>
      <c r="C11" s="40" t="s">
        <v>8</v>
      </c>
      <c r="D11" s="19">
        <v>41306</v>
      </c>
      <c r="E11" s="19">
        <v>41306</v>
      </c>
      <c r="F11" s="19">
        <v>41275</v>
      </c>
      <c r="G11" s="19">
        <v>41275</v>
      </c>
      <c r="H11" s="19">
        <v>41244</v>
      </c>
      <c r="I11" s="19">
        <v>41244</v>
      </c>
      <c r="J11" s="20" t="s">
        <v>9</v>
      </c>
      <c r="K11" s="20" t="s">
        <v>10</v>
      </c>
      <c r="L11" s="20" t="s">
        <v>11</v>
      </c>
      <c r="M11" s="20" t="s">
        <v>12</v>
      </c>
      <c r="N11" s="21" t="s">
        <v>13</v>
      </c>
      <c r="O11" s="21" t="s">
        <v>14</v>
      </c>
      <c r="P11" s="21" t="s">
        <v>15</v>
      </c>
      <c r="Q11" s="22" t="s">
        <v>16</v>
      </c>
      <c r="R11" s="22" t="s">
        <v>17</v>
      </c>
      <c r="S11" s="23" t="s">
        <v>18</v>
      </c>
      <c r="T11" s="24" t="s">
        <v>19</v>
      </c>
      <c r="U11" s="230" t="s">
        <v>488</v>
      </c>
      <c r="V11" s="24" t="s">
        <v>20</v>
      </c>
      <c r="W11" s="24" t="s">
        <v>24</v>
      </c>
      <c r="X11" s="24"/>
      <c r="Y11" s="25" t="s">
        <v>21</v>
      </c>
      <c r="Z11" s="26" t="s">
        <v>22</v>
      </c>
      <c r="AA11" s="27"/>
    </row>
    <row r="12" spans="1:27">
      <c r="A12" s="28">
        <v>1</v>
      </c>
      <c r="B12" s="40" t="s">
        <v>471</v>
      </c>
      <c r="C12" s="40" t="s">
        <v>472</v>
      </c>
      <c r="D12" s="29">
        <v>42.37</v>
      </c>
      <c r="E12" s="29">
        <v>38.86</v>
      </c>
      <c r="F12" s="29">
        <v>41.9</v>
      </c>
      <c r="G12" s="29">
        <v>40.0501</v>
      </c>
      <c r="H12" s="29">
        <v>41.21</v>
      </c>
      <c r="I12" s="29">
        <v>38.505000000000003</v>
      </c>
      <c r="J12" s="30">
        <f t="shared" ref="J12:J20" si="0">(N12)*($Y12)</f>
        <v>0.47748000000000002</v>
      </c>
      <c r="K12" s="30">
        <f t="shared" ref="K12:K20" si="1">(O12)*($Y12)</f>
        <v>0.47748000000000002</v>
      </c>
      <c r="L12" s="30">
        <f t="shared" ref="L12:L20" si="2">(P12)*($Y12)</f>
        <v>0.47748000000000002</v>
      </c>
      <c r="M12" s="30">
        <f t="shared" ref="M12:M20" si="3">(Q12)*($Y12)</f>
        <v>0.48786000000000002</v>
      </c>
      <c r="N12" s="31">
        <v>0.46</v>
      </c>
      <c r="O12" s="31">
        <v>0.46</v>
      </c>
      <c r="P12" s="31">
        <v>0.46</v>
      </c>
      <c r="Q12" s="32">
        <v>0.47</v>
      </c>
      <c r="R12" s="32">
        <f t="shared" ref="R12:R20" si="4">AVERAGE(D12:I12)</f>
        <v>40.482516666666662</v>
      </c>
      <c r="S12" s="32">
        <f t="shared" ref="S12:S20" ca="1" si="5">(J12*(Z12)^0.75)+(K12*(Z12)^0.5)+(L12*(Z12)^0.25)+M12</f>
        <v>1.9833056012213328</v>
      </c>
      <c r="T12" s="33">
        <v>3.7999999999999999E-2</v>
      </c>
      <c r="U12" s="231">
        <v>4736.2700000000004</v>
      </c>
      <c r="V12" s="34">
        <f t="shared" ref="V12:V20" ca="1" si="6">S12/(R12*0.95)+T12</f>
        <v>8.9570166048193761E-2</v>
      </c>
      <c r="W12" s="34">
        <f t="shared" ref="W12:W20" ca="1" si="7">S12/(R12*1)+T12</f>
        <v>8.6991657745784073E-2</v>
      </c>
      <c r="X12" s="34"/>
      <c r="Y12" s="35">
        <f t="shared" ref="Y12:Y20" si="8">T12+1</f>
        <v>1.038</v>
      </c>
      <c r="Z12" s="35">
        <f t="shared" ref="Z12:Z20" ca="1" si="9">V12+1</f>
        <v>1.0895701660481938</v>
      </c>
      <c r="AA12" s="36"/>
    </row>
    <row r="13" spans="1:27">
      <c r="A13" s="28">
        <f>A12+1</f>
        <v>2</v>
      </c>
      <c r="B13" s="40" t="s">
        <v>473</v>
      </c>
      <c r="C13" s="40" t="s">
        <v>474</v>
      </c>
      <c r="D13" s="29">
        <v>38.549999999999997</v>
      </c>
      <c r="E13" s="29">
        <v>37.22</v>
      </c>
      <c r="F13" s="29">
        <v>37.69</v>
      </c>
      <c r="G13" s="29">
        <v>34.869999999999997</v>
      </c>
      <c r="H13" s="29">
        <v>36.43</v>
      </c>
      <c r="I13" s="29">
        <v>34.29</v>
      </c>
      <c r="J13" s="30">
        <f t="shared" si="0"/>
        <v>0.36545849999999996</v>
      </c>
      <c r="K13" s="30">
        <f t="shared" si="1"/>
        <v>0.36545849999999996</v>
      </c>
      <c r="L13" s="30">
        <f t="shared" si="2"/>
        <v>0.37075499999999995</v>
      </c>
      <c r="M13" s="30">
        <f t="shared" si="3"/>
        <v>0.37075499999999995</v>
      </c>
      <c r="N13" s="31">
        <v>0.34499999999999997</v>
      </c>
      <c r="O13" s="31">
        <v>0.34499999999999997</v>
      </c>
      <c r="P13" s="31">
        <v>0.35</v>
      </c>
      <c r="Q13" s="32">
        <v>0.35</v>
      </c>
      <c r="R13" s="32">
        <f t="shared" si="4"/>
        <v>36.508333333333333</v>
      </c>
      <c r="S13" s="32">
        <f t="shared" ca="1" si="5"/>
        <v>1.5280575765811331</v>
      </c>
      <c r="T13" s="33">
        <v>5.9299999999999999E-2</v>
      </c>
      <c r="U13" s="231">
        <v>3517.51</v>
      </c>
      <c r="V13" s="34">
        <f t="shared" ca="1" si="6"/>
        <v>0.10335793178431649</v>
      </c>
      <c r="W13" s="34">
        <f t="shared" ca="1" si="7"/>
        <v>0.10115503519510066</v>
      </c>
      <c r="X13" s="34"/>
      <c r="Y13" s="35">
        <f t="shared" si="8"/>
        <v>1.0592999999999999</v>
      </c>
      <c r="Z13" s="35">
        <f t="shared" ca="1" si="9"/>
        <v>1.1033579317843165</v>
      </c>
      <c r="AA13" s="36"/>
    </row>
    <row r="14" spans="1:27">
      <c r="A14" s="28">
        <f t="shared" ref="A14:A23" si="10">A13+1</f>
        <v>3</v>
      </c>
      <c r="B14" s="40" t="s">
        <v>475</v>
      </c>
      <c r="C14" s="40" t="s">
        <v>476</v>
      </c>
      <c r="D14" s="29">
        <v>41.58</v>
      </c>
      <c r="E14" s="29">
        <v>39.82</v>
      </c>
      <c r="F14" s="29">
        <v>40.42</v>
      </c>
      <c r="G14" s="29">
        <v>37.43</v>
      </c>
      <c r="H14" s="29">
        <v>40.93</v>
      </c>
      <c r="I14" s="29">
        <v>37.35</v>
      </c>
      <c r="J14" s="30">
        <f t="shared" si="0"/>
        <v>0.43699499999999997</v>
      </c>
      <c r="K14" s="30">
        <f t="shared" si="1"/>
        <v>0.43699499999999997</v>
      </c>
      <c r="L14" s="30">
        <f t="shared" si="2"/>
        <v>0.44752499999999995</v>
      </c>
      <c r="M14" s="30">
        <f t="shared" si="3"/>
        <v>0.44752499999999995</v>
      </c>
      <c r="N14" s="31">
        <v>0.41499999999999998</v>
      </c>
      <c r="O14" s="31">
        <v>0.41499999999999998</v>
      </c>
      <c r="P14" s="31">
        <v>0.42499999999999999</v>
      </c>
      <c r="Q14" s="32">
        <v>0.42499999999999999</v>
      </c>
      <c r="R14" s="32">
        <f t="shared" si="4"/>
        <v>39.588333333333331</v>
      </c>
      <c r="S14" s="32">
        <f t="shared" ca="1" si="5"/>
        <v>1.8346691060957656</v>
      </c>
      <c r="T14" s="33">
        <v>5.2999999999999999E-2</v>
      </c>
      <c r="U14" s="231">
        <v>927.74</v>
      </c>
      <c r="V14" s="34">
        <f t="shared" ca="1" si="6"/>
        <v>0.10178282249809817</v>
      </c>
      <c r="W14" s="34">
        <f t="shared" ca="1" si="7"/>
        <v>9.9343681373193257E-2</v>
      </c>
      <c r="X14" s="34"/>
      <c r="Y14" s="35">
        <f t="shared" si="8"/>
        <v>1.0529999999999999</v>
      </c>
      <c r="Z14" s="35">
        <f t="shared" ca="1" si="9"/>
        <v>1.1017828224980981</v>
      </c>
      <c r="AA14" s="36"/>
    </row>
    <row r="15" spans="1:27">
      <c r="A15" s="28">
        <f t="shared" si="10"/>
        <v>4</v>
      </c>
      <c r="B15" s="40" t="s">
        <v>477</v>
      </c>
      <c r="C15" s="40" t="s">
        <v>478</v>
      </c>
      <c r="D15" s="29">
        <v>44.83</v>
      </c>
      <c r="E15" s="29">
        <v>39.97</v>
      </c>
      <c r="F15" s="29">
        <v>42.56</v>
      </c>
      <c r="G15" s="29">
        <v>39.06</v>
      </c>
      <c r="H15" s="29">
        <v>41.69</v>
      </c>
      <c r="I15" s="29">
        <v>38.61</v>
      </c>
      <c r="J15" s="30">
        <f t="shared" si="0"/>
        <v>0.3952</v>
      </c>
      <c r="K15" s="30">
        <f t="shared" si="1"/>
        <v>0.3952</v>
      </c>
      <c r="L15" s="30">
        <f t="shared" si="2"/>
        <v>0.41600000000000004</v>
      </c>
      <c r="M15" s="30">
        <f t="shared" si="3"/>
        <v>0.41600000000000004</v>
      </c>
      <c r="N15" s="31">
        <v>0.38</v>
      </c>
      <c r="O15" s="31">
        <v>0.38</v>
      </c>
      <c r="P15" s="31">
        <v>0.4</v>
      </c>
      <c r="Q15" s="32">
        <v>0.4</v>
      </c>
      <c r="R15" s="32">
        <f t="shared" si="4"/>
        <v>41.120000000000005</v>
      </c>
      <c r="S15" s="32">
        <f t="shared" ca="1" si="5"/>
        <v>1.671075478629644</v>
      </c>
      <c r="T15" s="33">
        <v>0.04</v>
      </c>
      <c r="U15" s="231">
        <v>1885.22</v>
      </c>
      <c r="V15" s="34">
        <f t="shared" ca="1" si="6"/>
        <v>8.2777889581958947E-2</v>
      </c>
      <c r="W15" s="34">
        <f t="shared" ca="1" si="7"/>
        <v>8.0638995102860989E-2</v>
      </c>
      <c r="X15" s="34"/>
      <c r="Y15" s="35">
        <f t="shared" si="8"/>
        <v>1.04</v>
      </c>
      <c r="Z15" s="35">
        <f t="shared" ca="1" si="9"/>
        <v>1.0827778895819589</v>
      </c>
      <c r="AA15" s="36"/>
    </row>
    <row r="16" spans="1:27">
      <c r="A16" s="28">
        <f t="shared" si="10"/>
        <v>5</v>
      </c>
      <c r="B16" s="40" t="s">
        <v>479</v>
      </c>
      <c r="C16" s="40" t="s">
        <v>434</v>
      </c>
      <c r="D16" s="29">
        <v>27.78</v>
      </c>
      <c r="E16" s="29">
        <v>26.68</v>
      </c>
      <c r="F16" s="29">
        <v>27.31</v>
      </c>
      <c r="G16" s="29">
        <v>24.85</v>
      </c>
      <c r="H16" s="29">
        <v>25.08</v>
      </c>
      <c r="I16" s="29">
        <v>24.02</v>
      </c>
      <c r="J16" s="30">
        <f t="shared" si="0"/>
        <v>0.24540999999999999</v>
      </c>
      <c r="K16" s="30">
        <f t="shared" si="1"/>
        <v>0.25607999999999997</v>
      </c>
      <c r="L16" s="30">
        <f t="shared" si="2"/>
        <v>0.25607999999999997</v>
      </c>
      <c r="M16" s="30">
        <f t="shared" si="3"/>
        <v>0.25607999999999997</v>
      </c>
      <c r="N16" s="31">
        <v>0.23</v>
      </c>
      <c r="O16" s="31">
        <v>0.24</v>
      </c>
      <c r="P16" s="31">
        <v>0.24</v>
      </c>
      <c r="Q16" s="32">
        <v>0.24</v>
      </c>
      <c r="R16" s="32">
        <f t="shared" si="4"/>
        <v>25.953333333333333</v>
      </c>
      <c r="S16" s="32">
        <f t="shared" ca="1" si="5"/>
        <v>1.0540259564576289</v>
      </c>
      <c r="T16" s="33">
        <v>6.7000000000000004E-2</v>
      </c>
      <c r="U16" s="231">
        <v>8691.4699999999993</v>
      </c>
      <c r="V16" s="34">
        <f t="shared" ca="1" si="6"/>
        <v>0.10974984613912808</v>
      </c>
      <c r="W16" s="34">
        <f t="shared" ca="1" si="7"/>
        <v>0.10761235383217169</v>
      </c>
      <c r="X16" s="34"/>
      <c r="Y16" s="35">
        <f t="shared" si="8"/>
        <v>1.0669999999999999</v>
      </c>
      <c r="Z16" s="35">
        <f t="shared" ca="1" si="9"/>
        <v>1.109749846139128</v>
      </c>
      <c r="AA16" s="36"/>
    </row>
    <row r="17" spans="1:27">
      <c r="A17" s="28">
        <f t="shared" si="10"/>
        <v>6</v>
      </c>
      <c r="B17" s="40" t="s">
        <v>480</v>
      </c>
      <c r="C17" s="40" t="s">
        <v>481</v>
      </c>
      <c r="D17" s="29">
        <v>46.37</v>
      </c>
      <c r="E17" s="29">
        <v>45.01</v>
      </c>
      <c r="F17" s="29">
        <v>46.552</v>
      </c>
      <c r="G17" s="29">
        <v>43.61</v>
      </c>
      <c r="H17" s="29">
        <v>45.32</v>
      </c>
      <c r="I17" s="29">
        <v>42.91</v>
      </c>
      <c r="J17" s="30">
        <f t="shared" si="0"/>
        <v>0.46502499999999997</v>
      </c>
      <c r="K17" s="30">
        <f t="shared" si="1"/>
        <v>0.46502499999999997</v>
      </c>
      <c r="L17" s="30">
        <f t="shared" si="2"/>
        <v>0.47547499999999998</v>
      </c>
      <c r="M17" s="30">
        <f t="shared" si="3"/>
        <v>0.47547499999999998</v>
      </c>
      <c r="N17" s="31">
        <v>0.44500000000000001</v>
      </c>
      <c r="O17" s="31">
        <v>0.44500000000000001</v>
      </c>
      <c r="P17" s="31">
        <v>0.45500000000000002</v>
      </c>
      <c r="Q17" s="32">
        <v>0.45500000000000002</v>
      </c>
      <c r="R17" s="32">
        <f t="shared" si="4"/>
        <v>44.961999999999989</v>
      </c>
      <c r="S17" s="32">
        <f t="shared" ca="1" si="5"/>
        <v>1.9432124359170717</v>
      </c>
      <c r="T17" s="33">
        <v>4.4999999999999998E-2</v>
      </c>
      <c r="U17" s="231">
        <v>1228.97</v>
      </c>
      <c r="V17" s="34">
        <f t="shared" ca="1" si="6"/>
        <v>9.0493678542981848E-2</v>
      </c>
      <c r="W17" s="34">
        <f t="shared" ca="1" si="7"/>
        <v>8.8218994615832741E-2</v>
      </c>
      <c r="X17" s="34"/>
      <c r="Y17" s="35">
        <f t="shared" si="8"/>
        <v>1.0449999999999999</v>
      </c>
      <c r="Z17" s="35">
        <f t="shared" ca="1" si="9"/>
        <v>1.0904936785429817</v>
      </c>
      <c r="AA17" s="36"/>
    </row>
    <row r="18" spans="1:27">
      <c r="A18" s="28">
        <f t="shared" si="10"/>
        <v>7</v>
      </c>
      <c r="B18" s="40" t="s">
        <v>482</v>
      </c>
      <c r="C18" s="40" t="s">
        <v>483</v>
      </c>
      <c r="D18" s="29">
        <v>32.831000000000003</v>
      </c>
      <c r="E18" s="29">
        <v>31.73</v>
      </c>
      <c r="F18" s="29">
        <v>33.1</v>
      </c>
      <c r="G18" s="29">
        <v>30.89</v>
      </c>
      <c r="H18" s="29">
        <v>32.54</v>
      </c>
      <c r="I18" s="29">
        <v>30.54</v>
      </c>
      <c r="J18" s="30">
        <f t="shared" si="0"/>
        <v>0.31670999999999999</v>
      </c>
      <c r="K18" s="30">
        <f t="shared" si="1"/>
        <v>0.31670999999999999</v>
      </c>
      <c r="L18" s="30">
        <f t="shared" si="2"/>
        <v>0.31670999999999999</v>
      </c>
      <c r="M18" s="30">
        <f t="shared" si="3"/>
        <v>0.31670999999999999</v>
      </c>
      <c r="N18" s="31">
        <v>0.3</v>
      </c>
      <c r="O18" s="31">
        <v>0.3</v>
      </c>
      <c r="P18" s="31">
        <v>0.3</v>
      </c>
      <c r="Q18" s="32">
        <v>0.3</v>
      </c>
      <c r="R18" s="32">
        <f t="shared" si="4"/>
        <v>31.938499999999994</v>
      </c>
      <c r="S18" s="32">
        <f t="shared" ca="1" si="5"/>
        <v>1.3129337279884878</v>
      </c>
      <c r="T18" s="33">
        <v>5.57E-2</v>
      </c>
      <c r="U18" s="231">
        <v>2465.19</v>
      </c>
      <c r="V18" s="34">
        <f t="shared" ca="1" si="6"/>
        <v>9.8971772410907738E-2</v>
      </c>
      <c r="W18" s="34">
        <f t="shared" ca="1" si="7"/>
        <v>9.6808183790362351E-2</v>
      </c>
      <c r="X18" s="34"/>
      <c r="Y18" s="35">
        <f t="shared" si="8"/>
        <v>1.0557000000000001</v>
      </c>
      <c r="Z18" s="35">
        <f t="shared" ca="1" si="9"/>
        <v>1.0989717724109078</v>
      </c>
      <c r="AA18" s="36"/>
    </row>
    <row r="19" spans="1:27">
      <c r="A19" s="28">
        <f t="shared" si="10"/>
        <v>8</v>
      </c>
      <c r="B19" s="40" t="s">
        <v>484</v>
      </c>
      <c r="C19" s="40" t="s">
        <v>485</v>
      </c>
      <c r="D19" s="29">
        <v>55.869900000000001</v>
      </c>
      <c r="E19" s="29">
        <v>53.46</v>
      </c>
      <c r="F19" s="29">
        <v>54.55</v>
      </c>
      <c r="G19" s="29">
        <v>50.52</v>
      </c>
      <c r="H19" s="29">
        <v>51.92</v>
      </c>
      <c r="I19" s="29">
        <v>49.03</v>
      </c>
      <c r="J19" s="30">
        <f t="shared" si="0"/>
        <v>0.42718000000000006</v>
      </c>
      <c r="K19" s="30">
        <f t="shared" si="1"/>
        <v>0.42718000000000006</v>
      </c>
      <c r="L19" s="30">
        <f t="shared" si="2"/>
        <v>0.46958000000000005</v>
      </c>
      <c r="M19" s="30">
        <f t="shared" si="3"/>
        <v>0.46958000000000005</v>
      </c>
      <c r="N19" s="31">
        <v>0.40300000000000002</v>
      </c>
      <c r="O19" s="31">
        <v>0.40300000000000002</v>
      </c>
      <c r="P19" s="31">
        <v>0.443</v>
      </c>
      <c r="Q19" s="32">
        <v>0.443</v>
      </c>
      <c r="R19" s="32">
        <f t="shared" si="4"/>
        <v>52.558316666666677</v>
      </c>
      <c r="S19" s="32">
        <f t="shared" ca="1" si="5"/>
        <v>1.8555710698780676</v>
      </c>
      <c r="T19" s="33">
        <v>0.06</v>
      </c>
      <c r="U19" s="231">
        <v>1763.43</v>
      </c>
      <c r="V19" s="34">
        <f t="shared" ca="1" si="6"/>
        <v>9.7163151885600235E-2</v>
      </c>
      <c r="W19" s="34">
        <f t="shared" ca="1" si="7"/>
        <v>9.5304994291320222E-2</v>
      </c>
      <c r="X19" s="34"/>
      <c r="Y19" s="35">
        <f t="shared" si="8"/>
        <v>1.06</v>
      </c>
      <c r="Z19" s="35">
        <f t="shared" ca="1" si="9"/>
        <v>1.0971631518856002</v>
      </c>
      <c r="AA19" s="36"/>
    </row>
    <row r="20" spans="1:27">
      <c r="A20" s="28">
        <f t="shared" si="10"/>
        <v>9</v>
      </c>
      <c r="B20" s="40" t="s">
        <v>486</v>
      </c>
      <c r="C20" s="40" t="s">
        <v>487</v>
      </c>
      <c r="D20" s="29">
        <v>43.33</v>
      </c>
      <c r="E20" s="29">
        <v>41.19</v>
      </c>
      <c r="F20" s="29">
        <v>42.17</v>
      </c>
      <c r="G20" s="29">
        <v>38.299999999999997</v>
      </c>
      <c r="H20" s="29">
        <v>40.130000000000003</v>
      </c>
      <c r="I20" s="29">
        <v>38.22</v>
      </c>
      <c r="J20" s="30">
        <f t="shared" si="0"/>
        <v>0.42100000000000004</v>
      </c>
      <c r="K20" s="30">
        <f t="shared" si="1"/>
        <v>0.42100000000000004</v>
      </c>
      <c r="L20" s="30">
        <f t="shared" si="2"/>
        <v>0.42100000000000004</v>
      </c>
      <c r="M20" s="30">
        <f t="shared" si="3"/>
        <v>0.42100000000000004</v>
      </c>
      <c r="N20" s="31">
        <v>0.4</v>
      </c>
      <c r="O20" s="31">
        <v>0.4</v>
      </c>
      <c r="P20" s="31">
        <v>0.4</v>
      </c>
      <c r="Q20" s="32">
        <v>0.4</v>
      </c>
      <c r="R20" s="32">
        <f t="shared" si="4"/>
        <v>40.556666666666665</v>
      </c>
      <c r="S20" s="32">
        <f t="shared" ca="1" si="5"/>
        <v>1.7445475565362945</v>
      </c>
      <c r="T20" s="33">
        <v>5.2499999999999998E-2</v>
      </c>
      <c r="U20" s="231">
        <v>2185.04</v>
      </c>
      <c r="V20" s="34">
        <f t="shared" ca="1" si="6"/>
        <v>9.777901328969113E-2</v>
      </c>
      <c r="W20" s="34">
        <f t="shared" ca="1" si="7"/>
        <v>9.5515062625206565E-2</v>
      </c>
      <c r="X20" s="34"/>
      <c r="Y20" s="35">
        <f t="shared" si="8"/>
        <v>1.0525</v>
      </c>
      <c r="Z20" s="35">
        <f t="shared" ca="1" si="9"/>
        <v>1.0977790132896912</v>
      </c>
      <c r="AA20" s="36"/>
    </row>
    <row r="21" spans="1:27">
      <c r="A21" s="28">
        <f t="shared" si="10"/>
        <v>10</v>
      </c>
      <c r="B21" s="12" t="s">
        <v>390</v>
      </c>
      <c r="D21" s="29"/>
      <c r="E21" s="29"/>
      <c r="F21" s="29"/>
      <c r="G21" s="29"/>
      <c r="H21" s="29"/>
      <c r="I21" s="29"/>
      <c r="J21" s="30"/>
      <c r="K21" s="30"/>
      <c r="L21" s="30"/>
      <c r="M21" s="30"/>
      <c r="N21" s="31"/>
      <c r="O21" s="31"/>
      <c r="P21" s="31"/>
      <c r="Q21" s="32"/>
      <c r="R21" s="32"/>
      <c r="S21" s="32"/>
      <c r="T21" s="33"/>
      <c r="U21" s="33"/>
      <c r="V21" s="34">
        <f ca="1">SUMPRODUCT($U12:$U20,V12:V20)/SUM($U12:$U20)</f>
        <v>9.9717774521562427E-2</v>
      </c>
      <c r="W21" s="34">
        <f ca="1">SUMPRODUCT($U12:$U20,W12:W20)/SUM($U12:$U20)</f>
        <v>9.7484737981767627E-2</v>
      </c>
      <c r="X21" s="34"/>
      <c r="Y21" s="35"/>
      <c r="Z21" s="35"/>
      <c r="AA21" s="36"/>
    </row>
    <row r="22" spans="1:27">
      <c r="A22" s="28">
        <f t="shared" si="10"/>
        <v>11</v>
      </c>
      <c r="B22" s="12" t="s">
        <v>23</v>
      </c>
      <c r="D22" s="29"/>
      <c r="E22" s="29"/>
      <c r="F22" s="29"/>
      <c r="G22" s="29"/>
      <c r="H22" s="29"/>
      <c r="I22" s="29"/>
      <c r="J22" s="30"/>
      <c r="K22" s="30"/>
      <c r="L22" s="30"/>
      <c r="M22" s="30"/>
      <c r="N22" s="31"/>
      <c r="O22" s="31"/>
      <c r="P22" s="31"/>
      <c r="Q22" s="32"/>
      <c r="R22" s="32"/>
      <c r="S22" s="32"/>
      <c r="T22" s="33"/>
      <c r="U22" s="33"/>
      <c r="V22" s="34">
        <f ca="1">AVERAGE(V12:V20)</f>
        <v>9.6849585797875157E-2</v>
      </c>
      <c r="W22" s="34">
        <f ca="1">AVERAGE(W12:W20)</f>
        <v>9.4620995396870286E-2</v>
      </c>
      <c r="X22" s="34"/>
      <c r="Y22" s="35"/>
      <c r="Z22" s="35"/>
      <c r="AA22" s="36"/>
    </row>
    <row r="23" spans="1:27">
      <c r="A23" s="28">
        <f t="shared" si="10"/>
        <v>12</v>
      </c>
      <c r="B23" s="12" t="s">
        <v>658</v>
      </c>
      <c r="D23" s="29"/>
      <c r="E23" s="29"/>
      <c r="F23" s="29"/>
      <c r="G23" s="29"/>
      <c r="H23" s="29"/>
      <c r="I23" s="29"/>
      <c r="J23" s="30"/>
      <c r="K23" s="30"/>
      <c r="L23" s="30"/>
      <c r="M23" s="30"/>
      <c r="N23" s="31"/>
      <c r="O23" s="31"/>
      <c r="P23" s="31"/>
      <c r="Q23" s="32"/>
      <c r="R23" s="32"/>
      <c r="S23" s="32"/>
      <c r="T23" s="33"/>
      <c r="U23" s="33"/>
      <c r="V23" s="34">
        <f ca="1">AVERAGE(V21:V22)</f>
        <v>9.8283680159718792E-2</v>
      </c>
      <c r="W23" s="34">
        <f ca="1">AVERAGE(W21:W22)</f>
        <v>9.605286668931895E-2</v>
      </c>
      <c r="X23" s="34"/>
      <c r="Y23" s="35"/>
      <c r="Z23" s="35"/>
      <c r="AA23" s="36"/>
    </row>
    <row r="24" spans="1:27">
      <c r="A24" s="28"/>
      <c r="D24" s="29"/>
      <c r="E24" s="29"/>
      <c r="F24" s="29"/>
      <c r="G24" s="29"/>
      <c r="H24" s="29"/>
      <c r="I24" s="29"/>
      <c r="J24" s="30"/>
      <c r="K24" s="30"/>
      <c r="L24" s="30"/>
      <c r="M24" s="30"/>
      <c r="N24" s="31"/>
      <c r="O24" s="31"/>
      <c r="P24" s="31"/>
      <c r="Q24" s="32"/>
      <c r="R24" s="32"/>
      <c r="S24" s="32"/>
      <c r="T24" s="33"/>
      <c r="U24" s="33"/>
      <c r="V24" s="37"/>
      <c r="W24" s="37"/>
      <c r="X24" s="34"/>
      <c r="Y24" s="35"/>
      <c r="Z24" s="35"/>
      <c r="AA24" s="36"/>
    </row>
    <row r="25" spans="1:27">
      <c r="Q25" s="28"/>
      <c r="R25" s="28"/>
      <c r="S25" s="28"/>
      <c r="T25" s="41"/>
      <c r="U25" s="41"/>
      <c r="W25" s="37">
        <f ca="1">V21-W21</f>
        <v>2.2330365397947999E-3</v>
      </c>
    </row>
    <row r="26" spans="1:27">
      <c r="T26" s="42"/>
      <c r="U26" s="42"/>
    </row>
    <row r="27" spans="1:27">
      <c r="T27" s="42"/>
      <c r="U27" s="42"/>
    </row>
    <row r="28" spans="1:27">
      <c r="T28" s="42"/>
      <c r="U28" s="42"/>
    </row>
    <row r="30" spans="1:27">
      <c r="A30" s="28"/>
      <c r="D30" s="29"/>
      <c r="E30" s="29"/>
      <c r="F30" s="29"/>
      <c r="G30" s="29"/>
      <c r="H30" s="29"/>
      <c r="I30" s="29"/>
      <c r="J30" s="30"/>
      <c r="K30" s="30"/>
      <c r="L30" s="30"/>
      <c r="M30" s="30"/>
      <c r="N30" s="31"/>
      <c r="O30" s="31"/>
      <c r="P30" s="31"/>
      <c r="Q30" s="38"/>
      <c r="R30" s="30"/>
      <c r="S30" s="30"/>
      <c r="T30" s="39"/>
      <c r="U30" s="39"/>
      <c r="V30" s="34"/>
      <c r="W30" s="34"/>
      <c r="X30" s="34"/>
      <c r="Y30" s="35"/>
      <c r="Z30" s="35"/>
      <c r="AA30" s="36"/>
    </row>
    <row r="31" spans="1:27">
      <c r="A31" s="28"/>
      <c r="D31" s="29"/>
      <c r="E31" s="29"/>
      <c r="F31" s="29"/>
      <c r="G31" s="29"/>
      <c r="H31" s="29"/>
      <c r="I31" s="29"/>
      <c r="J31" s="30"/>
      <c r="K31" s="30"/>
      <c r="L31" s="30"/>
      <c r="M31" s="30"/>
      <c r="N31" s="31"/>
      <c r="O31" s="31"/>
      <c r="P31" s="31"/>
      <c r="Q31" s="38"/>
      <c r="R31" s="30"/>
      <c r="S31" s="30"/>
      <c r="T31" s="39"/>
      <c r="U31" s="39"/>
      <c r="V31" s="34"/>
      <c r="W31" s="34"/>
      <c r="X31" s="34"/>
      <c r="Y31" s="35"/>
      <c r="Z31" s="35"/>
      <c r="AA31" s="36"/>
    </row>
    <row r="32" spans="1:27">
      <c r="A32" s="28"/>
      <c r="D32" s="29"/>
      <c r="E32" s="29"/>
      <c r="F32" s="29"/>
      <c r="G32" s="29"/>
      <c r="H32" s="29"/>
      <c r="I32" s="29"/>
      <c r="J32" s="30"/>
      <c r="K32" s="30"/>
      <c r="L32" s="30"/>
      <c r="M32" s="30"/>
      <c r="N32" s="31"/>
      <c r="O32" s="31"/>
      <c r="P32" s="31"/>
      <c r="Q32" s="38"/>
      <c r="R32" s="30"/>
      <c r="S32" s="30"/>
      <c r="T32" s="39"/>
      <c r="U32" s="39"/>
      <c r="V32" s="34"/>
      <c r="W32" s="34"/>
      <c r="X32" s="34"/>
      <c r="Y32" s="35"/>
      <c r="Z32" s="35"/>
      <c r="AA32" s="36"/>
    </row>
    <row r="33" spans="1:27">
      <c r="A33" s="28"/>
      <c r="D33" s="29"/>
      <c r="E33" s="29"/>
      <c r="F33" s="29"/>
      <c r="G33" s="29"/>
      <c r="H33" s="29"/>
      <c r="I33" s="29"/>
      <c r="J33" s="30"/>
      <c r="K33" s="30"/>
      <c r="L33" s="30"/>
      <c r="M33" s="30"/>
      <c r="N33" s="31"/>
      <c r="O33" s="31"/>
      <c r="P33" s="31"/>
      <c r="Q33" s="38"/>
      <c r="R33" s="30"/>
      <c r="S33" s="30"/>
      <c r="T33" s="39"/>
      <c r="U33" s="39"/>
      <c r="V33" s="34"/>
      <c r="W33" s="34"/>
      <c r="X33" s="34"/>
      <c r="Y33" s="35"/>
      <c r="Z33" s="35"/>
      <c r="AA33" s="36"/>
    </row>
    <row r="34" spans="1:27">
      <c r="A34" s="28"/>
      <c r="D34" s="29"/>
      <c r="E34" s="29"/>
      <c r="F34" s="29"/>
      <c r="G34" s="29"/>
      <c r="H34" s="29"/>
      <c r="I34" s="29"/>
      <c r="J34" s="30"/>
      <c r="K34" s="30"/>
      <c r="L34" s="30"/>
      <c r="M34" s="30"/>
      <c r="N34" s="31"/>
      <c r="O34" s="31"/>
      <c r="P34" s="31"/>
      <c r="Q34" s="38"/>
      <c r="R34" s="30"/>
      <c r="S34" s="30"/>
      <c r="T34" s="39"/>
      <c r="U34" s="39"/>
      <c r="V34" s="34"/>
      <c r="W34" s="34"/>
      <c r="X34" s="34"/>
      <c r="Y34" s="35"/>
      <c r="Z34" s="35"/>
      <c r="AA34" s="36"/>
    </row>
    <row r="35" spans="1:27">
      <c r="A35" s="28"/>
      <c r="D35" s="29"/>
      <c r="E35" s="29"/>
      <c r="F35" s="29"/>
      <c r="G35" s="29"/>
      <c r="H35" s="29"/>
      <c r="I35" s="29"/>
      <c r="J35" s="30"/>
      <c r="K35" s="30"/>
      <c r="L35" s="30"/>
      <c r="M35" s="30"/>
      <c r="N35" s="31"/>
      <c r="O35" s="31"/>
      <c r="P35" s="31"/>
      <c r="Q35" s="38"/>
      <c r="R35" s="30"/>
      <c r="S35" s="30"/>
      <c r="T35" s="39"/>
      <c r="U35" s="39"/>
      <c r="V35" s="34"/>
      <c r="W35" s="34"/>
      <c r="X35" s="34"/>
      <c r="Y35" s="35"/>
      <c r="Z35" s="35"/>
      <c r="AA35" s="36"/>
    </row>
    <row r="36" spans="1:27">
      <c r="A36" s="28"/>
      <c r="D36" s="29"/>
      <c r="E36" s="29"/>
      <c r="F36" s="29"/>
      <c r="G36" s="29"/>
      <c r="H36" s="29"/>
      <c r="I36" s="29"/>
      <c r="J36" s="30"/>
      <c r="K36" s="30"/>
      <c r="L36" s="30"/>
      <c r="M36" s="30"/>
      <c r="N36" s="31"/>
      <c r="O36" s="31"/>
      <c r="P36" s="31"/>
      <c r="Q36" s="38"/>
      <c r="R36" s="30"/>
      <c r="S36" s="30"/>
      <c r="T36" s="39"/>
      <c r="U36" s="39"/>
      <c r="V36" s="34"/>
      <c r="W36" s="34"/>
      <c r="X36" s="34"/>
      <c r="Y36" s="35"/>
      <c r="Z36" s="35"/>
      <c r="AA36" s="36"/>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86"/>
  <sheetViews>
    <sheetView view="pageBreakPreview" zoomScale="60" zoomScaleNormal="80" zoomScalePageLayoutView="80" workbookViewId="0"/>
  </sheetViews>
  <sheetFormatPr defaultRowHeight="11.25"/>
  <cols>
    <col min="1" max="16384" width="9.140625" style="170"/>
  </cols>
  <sheetData>
    <row r="1" spans="1:8">
      <c r="A1" s="404" t="s">
        <v>489</v>
      </c>
    </row>
    <row r="2" spans="1:8">
      <c r="A2" s="169" t="s">
        <v>515</v>
      </c>
    </row>
    <row r="3" spans="1:8">
      <c r="A3" s="169" t="s">
        <v>43</v>
      </c>
    </row>
    <row r="4" spans="1:8">
      <c r="A4" s="169" t="s">
        <v>44</v>
      </c>
    </row>
    <row r="5" spans="1:8">
      <c r="A5" s="171"/>
    </row>
    <row r="6" spans="1:8" ht="33.75">
      <c r="A6" s="172" t="s">
        <v>0</v>
      </c>
      <c r="B6" s="172" t="s">
        <v>45</v>
      </c>
      <c r="C6" s="172" t="s">
        <v>46</v>
      </c>
      <c r="D6" s="172" t="s">
        <v>47</v>
      </c>
      <c r="E6" s="172" t="s">
        <v>48</v>
      </c>
      <c r="F6" s="172" t="s">
        <v>49</v>
      </c>
      <c r="G6" s="172" t="s">
        <v>50</v>
      </c>
      <c r="H6" s="172" t="s">
        <v>51</v>
      </c>
    </row>
    <row r="7" spans="1:8">
      <c r="A7" s="173">
        <v>1</v>
      </c>
      <c r="B7" s="174">
        <v>2012</v>
      </c>
      <c r="C7" s="175">
        <v>1300.5775000000001</v>
      </c>
      <c r="D7" s="176">
        <v>2.1399999999999999E-2</v>
      </c>
      <c r="E7" s="177"/>
      <c r="F7" s="178">
        <v>94.355999982891959</v>
      </c>
      <c r="G7" s="177"/>
      <c r="H7" s="177"/>
    </row>
    <row r="8" spans="1:8">
      <c r="A8" s="173">
        <f t="shared" ref="A8:A71" si="0">A7+1</f>
        <v>2</v>
      </c>
      <c r="B8" s="174">
        <v>2011</v>
      </c>
      <c r="C8" s="175">
        <v>1282.6185</v>
      </c>
      <c r="D8" s="176">
        <v>1.8512457776458345E-2</v>
      </c>
      <c r="E8" s="177">
        <f t="shared" ref="E8:E71" si="1">(((C7)-(C8))/C8)+D8</f>
        <v>3.2514282948947329E-2</v>
      </c>
      <c r="F8" s="178">
        <v>77.357356804648589</v>
      </c>
      <c r="G8" s="177">
        <f t="shared" ref="G8:G71" si="2">SUM(F7-F8+4)/F8</f>
        <v>0.27144985358369317</v>
      </c>
      <c r="H8" s="177">
        <f t="shared" ref="H8:H71" si="3">E8-G8</f>
        <v>-0.23893557063474585</v>
      </c>
    </row>
    <row r="9" spans="1:8">
      <c r="A9" s="173">
        <f t="shared" si="0"/>
        <v>3</v>
      </c>
      <c r="B9" s="174">
        <v>2010</v>
      </c>
      <c r="C9" s="175">
        <v>1123.5815789473686</v>
      </c>
      <c r="D9" s="176">
        <v>2.0299999999999999E-2</v>
      </c>
      <c r="E9" s="177">
        <f t="shared" si="1"/>
        <v>0.16184461414508572</v>
      </c>
      <c r="F9" s="178">
        <v>75.02471314630985</v>
      </c>
      <c r="G9" s="177">
        <f t="shared" si="2"/>
        <v>8.4407435800375533E-2</v>
      </c>
      <c r="H9" s="177">
        <f t="shared" si="3"/>
        <v>7.7437178344710186E-2</v>
      </c>
    </row>
    <row r="10" spans="1:8">
      <c r="A10" s="173">
        <f t="shared" si="0"/>
        <v>4</v>
      </c>
      <c r="B10" s="174">
        <v>2009</v>
      </c>
      <c r="C10" s="175">
        <v>865.57550000000015</v>
      </c>
      <c r="D10" s="176">
        <v>3.1E-2</v>
      </c>
      <c r="E10" s="177">
        <f t="shared" si="1"/>
        <v>0.32907460925981435</v>
      </c>
      <c r="F10" s="178">
        <v>68.430551202915694</v>
      </c>
      <c r="G10" s="177">
        <f t="shared" si="2"/>
        <v>0.15481625907088642</v>
      </c>
      <c r="H10" s="177">
        <f t="shared" si="3"/>
        <v>0.17425835018892794</v>
      </c>
    </row>
    <row r="11" spans="1:8">
      <c r="A11" s="173">
        <f t="shared" si="0"/>
        <v>5</v>
      </c>
      <c r="B11" s="174">
        <v>2008</v>
      </c>
      <c r="C11" s="175">
        <v>1378.76</v>
      </c>
      <c r="D11" s="176">
        <v>2.06E-2</v>
      </c>
      <c r="E11" s="177">
        <f t="shared" si="1"/>
        <v>-0.35160727320200746</v>
      </c>
      <c r="F11" s="178">
        <v>72.254443623471957</v>
      </c>
      <c r="G11" s="177">
        <f t="shared" si="2"/>
        <v>2.4373252441255897E-3</v>
      </c>
      <c r="H11" s="177">
        <f t="shared" si="3"/>
        <v>-0.35404459844613306</v>
      </c>
    </row>
    <row r="12" spans="1:8">
      <c r="A12" s="173">
        <f t="shared" si="0"/>
        <v>6</v>
      </c>
      <c r="B12" s="174">
        <v>2007</v>
      </c>
      <c r="C12" s="175">
        <v>1424.1609999999998</v>
      </c>
      <c r="D12" s="179">
        <v>1.8100000000000002E-2</v>
      </c>
      <c r="E12" s="177">
        <f t="shared" si="1"/>
        <v>-1.3779120408436856E-2</v>
      </c>
      <c r="F12" s="178">
        <v>72.905064063402094</v>
      </c>
      <c r="G12" s="177">
        <f t="shared" si="2"/>
        <v>4.5941658554158403E-2</v>
      </c>
      <c r="H12" s="177">
        <f t="shared" si="3"/>
        <v>-5.9720778962595256E-2</v>
      </c>
    </row>
    <row r="13" spans="1:8">
      <c r="A13" s="173">
        <f t="shared" si="0"/>
        <v>7</v>
      </c>
      <c r="B13" s="174">
        <v>2006</v>
      </c>
      <c r="C13" s="175">
        <v>1278.72</v>
      </c>
      <c r="D13" s="180">
        <v>1.83E-2</v>
      </c>
      <c r="E13" s="177">
        <f t="shared" si="1"/>
        <v>0.13203952077077061</v>
      </c>
      <c r="F13" s="178">
        <v>75.253208679936606</v>
      </c>
      <c r="G13" s="177">
        <f t="shared" si="2"/>
        <v>2.1950630576977541E-2</v>
      </c>
      <c r="H13" s="177">
        <f t="shared" si="3"/>
        <v>0.11008889019379306</v>
      </c>
    </row>
    <row r="14" spans="1:8">
      <c r="A14" s="173">
        <f t="shared" si="0"/>
        <v>8</v>
      </c>
      <c r="B14" s="174">
        <v>2005</v>
      </c>
      <c r="C14" s="175">
        <v>1181.4100000000001</v>
      </c>
      <c r="D14" s="180">
        <v>1.77E-2</v>
      </c>
      <c r="E14" s="177">
        <f t="shared" si="1"/>
        <v>0.10006767929846533</v>
      </c>
      <c r="F14" s="178">
        <v>74.910855416157958</v>
      </c>
      <c r="G14" s="177">
        <f t="shared" si="2"/>
        <v>5.7966942703500626E-2</v>
      </c>
      <c r="H14" s="177">
        <f t="shared" si="3"/>
        <v>4.2100736594964702E-2</v>
      </c>
    </row>
    <row r="15" spans="1:8">
      <c r="A15" s="173">
        <f t="shared" si="0"/>
        <v>9</v>
      </c>
      <c r="B15" s="174">
        <v>2004</v>
      </c>
      <c r="C15" s="175">
        <v>1132.5174999999999</v>
      </c>
      <c r="D15" s="180">
        <v>1.6199999999999999E-2</v>
      </c>
      <c r="E15" s="177">
        <f t="shared" si="1"/>
        <v>5.9371518320909089E-2</v>
      </c>
      <c r="F15" s="178">
        <v>70.874609627152708</v>
      </c>
      <c r="G15" s="177">
        <f t="shared" si="2"/>
        <v>0.11338680849575347</v>
      </c>
      <c r="H15" s="177">
        <f t="shared" si="3"/>
        <v>-5.4015290174844383E-2</v>
      </c>
    </row>
    <row r="16" spans="1:8">
      <c r="A16" s="173">
        <f t="shared" si="0"/>
        <v>10</v>
      </c>
      <c r="B16" s="174">
        <v>2003</v>
      </c>
      <c r="C16" s="175">
        <v>895.84</v>
      </c>
      <c r="D16" s="180">
        <v>1.7999999999999999E-2</v>
      </c>
      <c r="E16" s="177">
        <f t="shared" si="1"/>
        <v>0.28219617342382558</v>
      </c>
      <c r="F16" s="178">
        <v>62.256083099221534</v>
      </c>
      <c r="G16" s="177">
        <f t="shared" si="2"/>
        <v>0.2026874467482995</v>
      </c>
      <c r="H16" s="177">
        <f t="shared" si="3"/>
        <v>7.9508726675526081E-2</v>
      </c>
    </row>
    <row r="17" spans="1:8">
      <c r="A17" s="173">
        <f t="shared" si="0"/>
        <v>11</v>
      </c>
      <c r="B17" s="174">
        <v>2002</v>
      </c>
      <c r="C17" s="175">
        <v>1140.21</v>
      </c>
      <c r="D17" s="180">
        <v>1.38E-2</v>
      </c>
      <c r="E17" s="177">
        <f t="shared" si="1"/>
        <v>-0.20052016909165854</v>
      </c>
      <c r="F17" s="178">
        <v>57.438726799078403</v>
      </c>
      <c r="G17" s="177">
        <f t="shared" si="2"/>
        <v>0.15350890925884181</v>
      </c>
      <c r="H17" s="177">
        <f t="shared" si="3"/>
        <v>-0.35402907835050035</v>
      </c>
    </row>
    <row r="18" spans="1:8">
      <c r="A18" s="173">
        <f t="shared" si="0"/>
        <v>12</v>
      </c>
      <c r="B18" s="174">
        <v>2001</v>
      </c>
      <c r="C18" s="175">
        <v>1335.63</v>
      </c>
      <c r="D18" s="180">
        <v>1.1599999999999999E-2</v>
      </c>
      <c r="E18" s="177">
        <f t="shared" si="1"/>
        <v>-0.13471297589901399</v>
      </c>
      <c r="F18" s="178">
        <v>56.400356358147683</v>
      </c>
      <c r="G18" s="177">
        <f t="shared" si="2"/>
        <v>8.9332244798890695E-2</v>
      </c>
      <c r="H18" s="177">
        <f t="shared" si="3"/>
        <v>-0.22404522069790467</v>
      </c>
    </row>
    <row r="19" spans="1:8">
      <c r="A19" s="173">
        <f t="shared" si="0"/>
        <v>13</v>
      </c>
      <c r="B19" s="174">
        <v>2000</v>
      </c>
      <c r="C19" s="175">
        <v>1425.59</v>
      </c>
      <c r="D19" s="173">
        <v>1.18E-2</v>
      </c>
      <c r="E19" s="177">
        <f t="shared" si="1"/>
        <v>-5.1303697416508122E-2</v>
      </c>
      <c r="F19" s="178">
        <v>52.602432847223497</v>
      </c>
      <c r="G19" s="177">
        <f t="shared" si="2"/>
        <v>0.14824263990930187</v>
      </c>
      <c r="H19" s="177">
        <f t="shared" si="3"/>
        <v>-0.19954633732580998</v>
      </c>
    </row>
    <row r="20" spans="1:8">
      <c r="A20" s="173">
        <f t="shared" si="0"/>
        <v>14</v>
      </c>
      <c r="B20" s="174">
        <v>1999</v>
      </c>
      <c r="C20" s="175">
        <v>1248.77</v>
      </c>
      <c r="D20" s="180">
        <v>1.2999999999999999E-2</v>
      </c>
      <c r="E20" s="177">
        <f t="shared" si="1"/>
        <v>0.15459532980452761</v>
      </c>
      <c r="F20" s="178">
        <v>63.033807243322705</v>
      </c>
      <c r="G20" s="177">
        <f t="shared" si="2"/>
        <v>-0.10203055594076457</v>
      </c>
      <c r="H20" s="177">
        <f t="shared" si="3"/>
        <v>0.25662588574529221</v>
      </c>
    </row>
    <row r="21" spans="1:8">
      <c r="A21" s="173">
        <f t="shared" si="0"/>
        <v>15</v>
      </c>
      <c r="B21" s="181">
        <v>1998</v>
      </c>
      <c r="C21" s="173">
        <v>963.35</v>
      </c>
      <c r="D21" s="173">
        <v>1.6199999999999999E-2</v>
      </c>
      <c r="E21" s="177">
        <f t="shared" si="1"/>
        <v>0.31247861109669378</v>
      </c>
      <c r="F21" s="182">
        <v>62.42760121293054</v>
      </c>
      <c r="G21" s="177">
        <f t="shared" si="2"/>
        <v>7.3784767328815587E-2</v>
      </c>
      <c r="H21" s="177">
        <f t="shared" si="3"/>
        <v>0.23869384376787819</v>
      </c>
    </row>
    <row r="22" spans="1:8">
      <c r="A22" s="173">
        <f t="shared" si="0"/>
        <v>16</v>
      </c>
      <c r="B22" s="181">
        <v>1997</v>
      </c>
      <c r="C22" s="183">
        <v>766.22</v>
      </c>
      <c r="D22" s="180">
        <v>1.95E-2</v>
      </c>
      <c r="E22" s="177">
        <f t="shared" si="1"/>
        <v>0.27677597817859101</v>
      </c>
      <c r="F22" s="182">
        <v>56.620296792312125</v>
      </c>
      <c r="G22" s="177">
        <f t="shared" si="2"/>
        <v>0.17321181583686163</v>
      </c>
      <c r="H22" s="177">
        <f t="shared" si="3"/>
        <v>0.10356416234172938</v>
      </c>
    </row>
    <row r="23" spans="1:8">
      <c r="A23" s="173">
        <f t="shared" si="0"/>
        <v>17</v>
      </c>
      <c r="B23" s="181">
        <v>1996</v>
      </c>
      <c r="C23" s="183">
        <v>614.41999999999996</v>
      </c>
      <c r="D23" s="180">
        <v>2.3100000000000002E-2</v>
      </c>
      <c r="E23" s="177">
        <f t="shared" si="1"/>
        <v>0.27016227010839505</v>
      </c>
      <c r="F23" s="182">
        <v>60.910304537334298</v>
      </c>
      <c r="G23" s="177">
        <f t="shared" si="2"/>
        <v>-4.7612263183549825E-3</v>
      </c>
      <c r="H23" s="177">
        <f t="shared" si="3"/>
        <v>0.27492349642675001</v>
      </c>
    </row>
    <row r="24" spans="1:8">
      <c r="A24" s="173">
        <f t="shared" si="0"/>
        <v>18</v>
      </c>
      <c r="B24" s="181">
        <v>1995</v>
      </c>
      <c r="C24" s="183">
        <v>465.25</v>
      </c>
      <c r="D24" s="180">
        <v>2.87E-2</v>
      </c>
      <c r="E24" s="177">
        <f t="shared" si="1"/>
        <v>0.34932332079527129</v>
      </c>
      <c r="F24" s="182">
        <v>50.218129291419871</v>
      </c>
      <c r="G24" s="177">
        <f t="shared" si="2"/>
        <v>0.29256715559145074</v>
      </c>
      <c r="H24" s="177">
        <f t="shared" si="3"/>
        <v>5.6756165203820541E-2</v>
      </c>
    </row>
    <row r="25" spans="1:8">
      <c r="A25" s="173">
        <f t="shared" si="0"/>
        <v>19</v>
      </c>
      <c r="B25" s="181">
        <v>1994</v>
      </c>
      <c r="C25" s="183">
        <v>472.99</v>
      </c>
      <c r="D25" s="180">
        <v>2.69E-2</v>
      </c>
      <c r="E25" s="177">
        <f t="shared" si="1"/>
        <v>1.0536017674792262E-2</v>
      </c>
      <c r="F25" s="182">
        <v>60.011605655945054</v>
      </c>
      <c r="G25" s="177">
        <f t="shared" si="2"/>
        <v>-9.6539266050303593E-2</v>
      </c>
      <c r="H25" s="177">
        <f t="shared" si="3"/>
        <v>0.10707528372509585</v>
      </c>
    </row>
    <row r="26" spans="1:8">
      <c r="A26" s="173">
        <f t="shared" si="0"/>
        <v>20</v>
      </c>
      <c r="B26" s="181">
        <v>1993</v>
      </c>
      <c r="C26" s="183">
        <v>435.23</v>
      </c>
      <c r="D26" s="180">
        <v>2.8800000000000003E-2</v>
      </c>
      <c r="E26" s="177">
        <f t="shared" si="1"/>
        <v>0.1155587252716954</v>
      </c>
      <c r="F26" s="182">
        <v>53.128375348905003</v>
      </c>
      <c r="G26" s="177">
        <f t="shared" si="2"/>
        <v>0.20484779057457775</v>
      </c>
      <c r="H26" s="177">
        <f t="shared" si="3"/>
        <v>-8.9289065302882345E-2</v>
      </c>
    </row>
    <row r="27" spans="1:8">
      <c r="A27" s="173">
        <f t="shared" si="0"/>
        <v>21</v>
      </c>
      <c r="B27" s="181">
        <v>1992</v>
      </c>
      <c r="C27" s="183">
        <v>416.08</v>
      </c>
      <c r="D27" s="180">
        <v>2.9000000000000001E-2</v>
      </c>
      <c r="E27" s="177">
        <f t="shared" si="1"/>
        <v>7.5024802922514983E-2</v>
      </c>
      <c r="F27" s="182">
        <v>49.561448171709301</v>
      </c>
      <c r="G27" s="177">
        <f t="shared" si="2"/>
        <v>0.15267768510273394</v>
      </c>
      <c r="H27" s="177">
        <f t="shared" si="3"/>
        <v>-7.7652882180218957E-2</v>
      </c>
    </row>
    <row r="28" spans="1:8">
      <c r="A28" s="173">
        <f t="shared" si="0"/>
        <v>22</v>
      </c>
      <c r="B28" s="181">
        <v>1991</v>
      </c>
      <c r="C28" s="183">
        <v>325.49</v>
      </c>
      <c r="D28" s="180">
        <v>3.8199999999999998E-2</v>
      </c>
      <c r="E28" s="177">
        <f t="shared" si="1"/>
        <v>0.31651884236074834</v>
      </c>
      <c r="F28" s="182">
        <v>44.842439720468853</v>
      </c>
      <c r="G28" s="177">
        <f t="shared" si="2"/>
        <v>0.19443653167828323</v>
      </c>
      <c r="H28" s="177">
        <f t="shared" si="3"/>
        <v>0.12208231068246511</v>
      </c>
    </row>
    <row r="29" spans="1:8">
      <c r="A29" s="173">
        <f t="shared" si="0"/>
        <v>23</v>
      </c>
      <c r="B29" s="181">
        <v>1990</v>
      </c>
      <c r="C29" s="183">
        <v>339.97</v>
      </c>
      <c r="D29" s="180">
        <v>3.4099999999999998E-2</v>
      </c>
      <c r="E29" s="177">
        <f t="shared" si="1"/>
        <v>-8.4919934111833892E-3</v>
      </c>
      <c r="F29" s="182">
        <v>45.599864541354115</v>
      </c>
      <c r="G29" s="177">
        <f t="shared" si="2"/>
        <v>7.1109316041368387E-2</v>
      </c>
      <c r="H29" s="177">
        <f t="shared" si="3"/>
        <v>-7.9601309452551783E-2</v>
      </c>
    </row>
    <row r="30" spans="1:8">
      <c r="A30" s="173">
        <f t="shared" si="0"/>
        <v>24</v>
      </c>
      <c r="B30" s="181">
        <v>1989</v>
      </c>
      <c r="C30" s="183">
        <v>285.41000000000003</v>
      </c>
      <c r="D30" s="180">
        <v>3.6400000000000002E-2</v>
      </c>
      <c r="E30" s="177">
        <f t="shared" si="1"/>
        <v>0.22756358922252196</v>
      </c>
      <c r="F30" s="182">
        <v>43.064670646052619</v>
      </c>
      <c r="G30" s="177">
        <f t="shared" si="2"/>
        <v>0.15175302161286872</v>
      </c>
      <c r="H30" s="177">
        <f t="shared" si="3"/>
        <v>7.581056760965324E-2</v>
      </c>
    </row>
    <row r="31" spans="1:8">
      <c r="A31" s="173">
        <f t="shared" si="0"/>
        <v>25</v>
      </c>
      <c r="B31" s="181">
        <v>1988</v>
      </c>
      <c r="C31" s="183">
        <v>250.48</v>
      </c>
      <c r="D31" s="180">
        <v>3.6600000000000001E-2</v>
      </c>
      <c r="E31" s="177">
        <f t="shared" si="1"/>
        <v>0.17605225167678071</v>
      </c>
      <c r="F31" s="182">
        <v>40.103226476479989</v>
      </c>
      <c r="G31" s="177">
        <f t="shared" si="2"/>
        <v>0.17358813195879449</v>
      </c>
      <c r="H31" s="177">
        <f t="shared" si="3"/>
        <v>2.4641197179862129E-3</v>
      </c>
    </row>
    <row r="32" spans="1:8">
      <c r="A32" s="173">
        <f t="shared" si="0"/>
        <v>26</v>
      </c>
      <c r="B32" s="181">
        <v>1987</v>
      </c>
      <c r="C32" s="183">
        <v>264.51</v>
      </c>
      <c r="D32" s="180">
        <v>3.1699999999999999E-2</v>
      </c>
      <c r="E32" s="177">
        <f t="shared" si="1"/>
        <v>-2.1341472912177244E-2</v>
      </c>
      <c r="F32" s="182">
        <v>48.919084183517285</v>
      </c>
      <c r="G32" s="177">
        <f t="shared" si="2"/>
        <v>-9.8445377451688743E-2</v>
      </c>
      <c r="H32" s="177">
        <f t="shared" si="3"/>
        <v>7.7103904539511492E-2</v>
      </c>
    </row>
    <row r="33" spans="1:8">
      <c r="A33" s="173">
        <f t="shared" si="0"/>
        <v>27</v>
      </c>
      <c r="B33" s="181">
        <v>1986</v>
      </c>
      <c r="C33" s="183">
        <v>208.19</v>
      </c>
      <c r="D33" s="180">
        <v>3.9E-2</v>
      </c>
      <c r="E33" s="177">
        <f t="shared" si="1"/>
        <v>0.30952211921802197</v>
      </c>
      <c r="F33" s="182">
        <v>39.980950115214391</v>
      </c>
      <c r="G33" s="177">
        <f t="shared" si="2"/>
        <v>0.32360746883249791</v>
      </c>
      <c r="H33" s="177">
        <f t="shared" si="3"/>
        <v>-1.4085349614475939E-2</v>
      </c>
    </row>
    <row r="34" spans="1:8">
      <c r="A34" s="173">
        <f t="shared" si="0"/>
        <v>28</v>
      </c>
      <c r="B34" s="181">
        <v>1985</v>
      </c>
      <c r="C34" s="183">
        <v>171.61</v>
      </c>
      <c r="D34" s="180">
        <v>4.5100000000000001E-2</v>
      </c>
      <c r="E34" s="177">
        <f t="shared" si="1"/>
        <v>0.25825774139036173</v>
      </c>
      <c r="F34" s="182">
        <v>32.566904009839661</v>
      </c>
      <c r="G34" s="177">
        <f t="shared" si="2"/>
        <v>0.35047992593726829</v>
      </c>
      <c r="H34" s="177">
        <f t="shared" si="3"/>
        <v>-9.222218454690656E-2</v>
      </c>
    </row>
    <row r="35" spans="1:8">
      <c r="A35" s="173">
        <f t="shared" si="0"/>
        <v>29</v>
      </c>
      <c r="B35" s="181">
        <v>1984</v>
      </c>
      <c r="C35" s="183">
        <v>166.39</v>
      </c>
      <c r="D35" s="180">
        <v>4.2700000000000002E-2</v>
      </c>
      <c r="E35" s="177">
        <f t="shared" si="1"/>
        <v>7.4072077648897339E-2</v>
      </c>
      <c r="F35" s="182">
        <v>31.489787671250426</v>
      </c>
      <c r="G35" s="177">
        <f t="shared" si="2"/>
        <v>0.16123056756030607</v>
      </c>
      <c r="H35" s="177">
        <f t="shared" si="3"/>
        <v>-8.7158489911408732E-2</v>
      </c>
    </row>
    <row r="36" spans="1:8">
      <c r="A36" s="173">
        <f t="shared" si="0"/>
        <v>30</v>
      </c>
      <c r="B36" s="181">
        <v>1983</v>
      </c>
      <c r="C36" s="183">
        <v>144.27000000000001</v>
      </c>
      <c r="D36" s="180">
        <v>4.7899999999999998E-2</v>
      </c>
      <c r="E36" s="177">
        <f t="shared" si="1"/>
        <v>0.20122362930616189</v>
      </c>
      <c r="F36" s="182">
        <v>29.414973850512478</v>
      </c>
      <c r="G36" s="177">
        <f t="shared" si="2"/>
        <v>0.20652113619445253</v>
      </c>
      <c r="H36" s="177">
        <f t="shared" si="3"/>
        <v>-5.2975068882906429E-3</v>
      </c>
    </row>
    <row r="37" spans="1:8">
      <c r="A37" s="173">
        <f t="shared" si="0"/>
        <v>31</v>
      </c>
      <c r="B37" s="181">
        <v>1982</v>
      </c>
      <c r="C37" s="183">
        <v>117.28</v>
      </c>
      <c r="D37" s="180">
        <v>5.9499999999999997E-2</v>
      </c>
      <c r="E37" s="177">
        <f t="shared" si="1"/>
        <v>0.28963301500682137</v>
      </c>
      <c r="F37" s="182">
        <v>24.48406952166129</v>
      </c>
      <c r="G37" s="177">
        <f t="shared" si="2"/>
        <v>0.36476388538882115</v>
      </c>
      <c r="H37" s="177">
        <f t="shared" si="3"/>
        <v>-7.5130870381999781E-2</v>
      </c>
    </row>
    <row r="38" spans="1:8">
      <c r="A38" s="173">
        <f t="shared" si="0"/>
        <v>32</v>
      </c>
      <c r="B38" s="181">
        <v>1981</v>
      </c>
      <c r="C38" s="183">
        <v>132.97</v>
      </c>
      <c r="D38" s="180">
        <v>4.8000000000000001E-2</v>
      </c>
      <c r="E38" s="177">
        <f t="shared" si="1"/>
        <v>-6.999654057306158E-2</v>
      </c>
      <c r="F38" s="182">
        <v>29.36935861795142</v>
      </c>
      <c r="G38" s="177">
        <f t="shared" si="2"/>
        <v>-3.0143290080193137E-2</v>
      </c>
      <c r="H38" s="177">
        <f t="shared" si="3"/>
        <v>-3.9853250492868447E-2</v>
      </c>
    </row>
    <row r="39" spans="1:8">
      <c r="A39" s="173">
        <f t="shared" si="0"/>
        <v>33</v>
      </c>
      <c r="B39" s="181">
        <v>1980</v>
      </c>
      <c r="C39" s="183">
        <v>110.87</v>
      </c>
      <c r="D39" s="180">
        <v>5.4100000000000002E-2</v>
      </c>
      <c r="E39" s="177">
        <f t="shared" si="1"/>
        <v>0.25343255163705236</v>
      </c>
      <c r="F39" s="182">
        <v>34.69274080531126</v>
      </c>
      <c r="G39" s="177">
        <f t="shared" si="2"/>
        <v>-3.8145795248245074E-2</v>
      </c>
      <c r="H39" s="177">
        <f t="shared" si="3"/>
        <v>0.29157834688529743</v>
      </c>
    </row>
    <row r="40" spans="1:8">
      <c r="A40" s="173">
        <f t="shared" si="0"/>
        <v>34</v>
      </c>
      <c r="B40" s="181">
        <v>1979</v>
      </c>
      <c r="C40" s="183">
        <v>99.71</v>
      </c>
      <c r="D40" s="180">
        <v>5.33E-2</v>
      </c>
      <c r="E40" s="177">
        <f t="shared" si="1"/>
        <v>0.16522458128572873</v>
      </c>
      <c r="F40" s="182">
        <v>43.91387010169759</v>
      </c>
      <c r="G40" s="177">
        <f t="shared" si="2"/>
        <v>-0.11889476569236597</v>
      </c>
      <c r="H40" s="177">
        <f t="shared" si="3"/>
        <v>0.28411934697809471</v>
      </c>
    </row>
    <row r="41" spans="1:8">
      <c r="A41" s="173">
        <f t="shared" si="0"/>
        <v>35</v>
      </c>
      <c r="B41" s="181">
        <v>1978</v>
      </c>
      <c r="C41" s="183">
        <v>90.25</v>
      </c>
      <c r="D41" s="180">
        <v>5.3199999999999997E-2</v>
      </c>
      <c r="E41" s="177">
        <f t="shared" si="1"/>
        <v>0.15801994459833787</v>
      </c>
      <c r="F41" s="182">
        <v>49.092876493738849</v>
      </c>
      <c r="G41" s="177">
        <f t="shared" si="2"/>
        <v>-2.4015834398940263E-2</v>
      </c>
      <c r="H41" s="177">
        <f t="shared" si="3"/>
        <v>0.18203577899727813</v>
      </c>
    </row>
    <row r="42" spans="1:8">
      <c r="A42" s="173">
        <f t="shared" si="0"/>
        <v>36</v>
      </c>
      <c r="B42" s="181">
        <v>1977</v>
      </c>
      <c r="C42" s="183">
        <v>103.8</v>
      </c>
      <c r="D42" s="180">
        <v>3.9899999999999998E-2</v>
      </c>
      <c r="E42" s="177">
        <f t="shared" si="1"/>
        <v>-9.0639499036608839E-2</v>
      </c>
      <c r="F42" s="182">
        <v>50.951300061671255</v>
      </c>
      <c r="G42" s="177">
        <f t="shared" si="2"/>
        <v>4.2031830973408707E-2</v>
      </c>
      <c r="H42" s="177">
        <f t="shared" si="3"/>
        <v>-0.13267133001001755</v>
      </c>
    </row>
    <row r="43" spans="1:8">
      <c r="A43" s="173">
        <f t="shared" si="0"/>
        <v>37</v>
      </c>
      <c r="B43" s="181">
        <v>1976</v>
      </c>
      <c r="C43" s="183">
        <v>96.86</v>
      </c>
      <c r="D43" s="180">
        <v>3.7999999999999999E-2</v>
      </c>
      <c r="E43" s="177">
        <f t="shared" si="1"/>
        <v>0.10964980384059464</v>
      </c>
      <c r="F43" s="182">
        <v>43.91387010169759</v>
      </c>
      <c r="G43" s="177">
        <f t="shared" si="2"/>
        <v>0.25134268363076906</v>
      </c>
      <c r="H43" s="177">
        <f t="shared" si="3"/>
        <v>-0.14169287979017442</v>
      </c>
    </row>
    <row r="44" spans="1:8">
      <c r="A44" s="173">
        <f t="shared" si="0"/>
        <v>38</v>
      </c>
      <c r="B44" s="181">
        <v>1975</v>
      </c>
      <c r="C44" s="183">
        <v>72.56</v>
      </c>
      <c r="D44" s="180">
        <v>5.0700000000000002E-2</v>
      </c>
      <c r="E44" s="177">
        <f t="shared" si="1"/>
        <v>0.38559525909592057</v>
      </c>
      <c r="F44" s="182">
        <v>41.755753115077155</v>
      </c>
      <c r="G44" s="177">
        <f t="shared" si="2"/>
        <v>0.14747948551302417</v>
      </c>
      <c r="H44" s="177">
        <f t="shared" si="3"/>
        <v>0.2381157735828964</v>
      </c>
    </row>
    <row r="45" spans="1:8">
      <c r="A45" s="173">
        <f t="shared" si="0"/>
        <v>39</v>
      </c>
      <c r="B45" s="181">
        <v>1974</v>
      </c>
      <c r="C45" s="183">
        <v>96.11</v>
      </c>
      <c r="D45" s="180">
        <v>3.6400000000000002E-2</v>
      </c>
      <c r="E45" s="177">
        <f t="shared" si="1"/>
        <v>-0.20863173447091871</v>
      </c>
      <c r="F45" s="182">
        <v>52.537294702219654</v>
      </c>
      <c r="G45" s="177">
        <f t="shared" si="2"/>
        <v>-0.12908052509327217</v>
      </c>
      <c r="H45" s="177">
        <f t="shared" si="3"/>
        <v>-7.9551209377646537E-2</v>
      </c>
    </row>
    <row r="46" spans="1:8">
      <c r="A46" s="173">
        <f t="shared" si="0"/>
        <v>40</v>
      </c>
      <c r="B46" s="181">
        <v>1973</v>
      </c>
      <c r="C46" s="183">
        <v>118.4</v>
      </c>
      <c r="D46" s="180">
        <v>2.69E-2</v>
      </c>
      <c r="E46" s="177">
        <f t="shared" si="1"/>
        <v>-0.16136013513513517</v>
      </c>
      <c r="F46" s="182">
        <v>58.508250524830295</v>
      </c>
      <c r="G46" s="177">
        <f t="shared" si="2"/>
        <v>-3.3686801518260874E-2</v>
      </c>
      <c r="H46" s="177">
        <f t="shared" si="3"/>
        <v>-0.1276733336168743</v>
      </c>
    </row>
    <row r="47" spans="1:8">
      <c r="A47" s="173">
        <f t="shared" si="0"/>
        <v>41</v>
      </c>
      <c r="B47" s="181">
        <v>1972</v>
      </c>
      <c r="C47" s="183">
        <v>103.3</v>
      </c>
      <c r="D47" s="180">
        <v>2.9600000000000001E-2</v>
      </c>
      <c r="E47" s="177">
        <f t="shared" si="1"/>
        <v>0.17577618586640859</v>
      </c>
      <c r="F47" s="182">
        <v>56.473515932398719</v>
      </c>
      <c r="G47" s="177">
        <f t="shared" si="2"/>
        <v>0.10685955164639331</v>
      </c>
      <c r="H47" s="177">
        <f t="shared" si="3"/>
        <v>6.8916634220015274E-2</v>
      </c>
    </row>
    <row r="48" spans="1:8">
      <c r="A48" s="173">
        <f t="shared" si="0"/>
        <v>42</v>
      </c>
      <c r="B48" s="181">
        <v>1971</v>
      </c>
      <c r="C48" s="183">
        <v>93.49</v>
      </c>
      <c r="D48" s="180">
        <v>3.32E-2</v>
      </c>
      <c r="E48" s="177">
        <f t="shared" si="1"/>
        <v>0.13813100866402828</v>
      </c>
      <c r="F48" s="182">
        <v>53.933698748241248</v>
      </c>
      <c r="G48" s="177">
        <f t="shared" si="2"/>
        <v>0.12125660460790724</v>
      </c>
      <c r="H48" s="177">
        <f t="shared" si="3"/>
        <v>1.6874404056121034E-2</v>
      </c>
    </row>
    <row r="49" spans="1:8">
      <c r="A49" s="173">
        <f t="shared" si="0"/>
        <v>43</v>
      </c>
      <c r="B49" s="181">
        <v>1970</v>
      </c>
      <c r="C49" s="183">
        <v>90.31</v>
      </c>
      <c r="D49" s="180">
        <v>3.56E-2</v>
      </c>
      <c r="E49" s="177">
        <f t="shared" si="1"/>
        <v>7.081204739231528E-2</v>
      </c>
      <c r="F49" s="182">
        <v>50.460548629850393</v>
      </c>
      <c r="G49" s="177">
        <f t="shared" si="2"/>
        <v>0.14809886775527537</v>
      </c>
      <c r="H49" s="177">
        <f t="shared" si="3"/>
        <v>-7.7286820362960085E-2</v>
      </c>
    </row>
    <row r="50" spans="1:8">
      <c r="A50" s="173">
        <f t="shared" si="0"/>
        <v>44</v>
      </c>
      <c r="B50" s="181">
        <v>1969</v>
      </c>
      <c r="C50" s="183">
        <v>102</v>
      </c>
      <c r="D50" s="180">
        <v>3.0599999999999999E-2</v>
      </c>
      <c r="E50" s="177">
        <f t="shared" si="1"/>
        <v>-8.4007843137254873E-2</v>
      </c>
      <c r="F50" s="182">
        <v>62.42760121293054</v>
      </c>
      <c r="G50" s="177">
        <f t="shared" si="2"/>
        <v>-0.1276206746420675</v>
      </c>
      <c r="H50" s="177">
        <f t="shared" si="3"/>
        <v>4.3612831504812627E-2</v>
      </c>
    </row>
    <row r="51" spans="1:8">
      <c r="A51" s="173">
        <f t="shared" si="0"/>
        <v>45</v>
      </c>
      <c r="B51" s="181">
        <v>1968</v>
      </c>
      <c r="C51" s="183">
        <v>95.04</v>
      </c>
      <c r="D51" s="180">
        <v>3.1300000000000001E-2</v>
      </c>
      <c r="E51" s="177">
        <f t="shared" si="1"/>
        <v>0.10453232323232317</v>
      </c>
      <c r="F51" s="182">
        <v>66.968054956740929</v>
      </c>
      <c r="G51" s="177">
        <f t="shared" si="2"/>
        <v>-8.0703216505168523E-3</v>
      </c>
      <c r="H51" s="177">
        <f t="shared" si="3"/>
        <v>0.11260264488284003</v>
      </c>
    </row>
    <row r="52" spans="1:8">
      <c r="A52" s="173">
        <f t="shared" si="0"/>
        <v>46</v>
      </c>
      <c r="B52" s="181">
        <v>1967</v>
      </c>
      <c r="C52" s="183">
        <v>84.45</v>
      </c>
      <c r="D52" s="180">
        <v>3.5099999999999999E-2</v>
      </c>
      <c r="E52" s="177">
        <f t="shared" si="1"/>
        <v>0.16049964476021317</v>
      </c>
      <c r="F52" s="182">
        <v>78.686665672096439</v>
      </c>
      <c r="G52" s="177">
        <f t="shared" si="2"/>
        <v>-9.8092995165414074E-2</v>
      </c>
      <c r="H52" s="177">
        <f t="shared" si="3"/>
        <v>0.25859263992562725</v>
      </c>
    </row>
    <row r="53" spans="1:8">
      <c r="A53" s="173">
        <f t="shared" si="0"/>
        <v>47</v>
      </c>
      <c r="B53" s="181">
        <v>1966</v>
      </c>
      <c r="C53" s="183">
        <v>93.32</v>
      </c>
      <c r="D53" s="180">
        <v>3.0200000000000001E-2</v>
      </c>
      <c r="E53" s="177">
        <f t="shared" si="1"/>
        <v>-6.4849292756107915E-2</v>
      </c>
      <c r="F53" s="182">
        <v>86.566066861261859</v>
      </c>
      <c r="G53" s="177">
        <f t="shared" si="2"/>
        <v>-4.4814340420281297E-2</v>
      </c>
      <c r="H53" s="177">
        <f t="shared" si="3"/>
        <v>-2.0034952335826618E-2</v>
      </c>
    </row>
    <row r="54" spans="1:8">
      <c r="A54" s="173">
        <f t="shared" si="0"/>
        <v>48</v>
      </c>
      <c r="B54" s="181">
        <v>1965</v>
      </c>
      <c r="C54" s="183">
        <v>86.12</v>
      </c>
      <c r="D54" s="180">
        <v>2.9899999999999999E-2</v>
      </c>
      <c r="E54" s="177">
        <f t="shared" si="1"/>
        <v>0.11350427310729201</v>
      </c>
      <c r="F54" s="182">
        <v>91.397277445900059</v>
      </c>
      <c r="G54" s="177">
        <f t="shared" si="2"/>
        <v>-9.0944786088427015E-3</v>
      </c>
      <c r="H54" s="177">
        <f t="shared" si="3"/>
        <v>0.12259875171613471</v>
      </c>
    </row>
    <row r="55" spans="1:8">
      <c r="A55" s="173">
        <f t="shared" si="0"/>
        <v>49</v>
      </c>
      <c r="B55" s="181">
        <v>1964</v>
      </c>
      <c r="C55" s="183">
        <v>76.45</v>
      </c>
      <c r="D55" s="180">
        <v>3.0499999999999999E-2</v>
      </c>
      <c r="E55" s="177">
        <f t="shared" si="1"/>
        <v>0.15698790058862003</v>
      </c>
      <c r="F55" s="182">
        <v>92.009045741628867</v>
      </c>
      <c r="G55" s="177">
        <f t="shared" si="2"/>
        <v>3.6824984727976691E-2</v>
      </c>
      <c r="H55" s="177">
        <f t="shared" si="3"/>
        <v>0.12016291586064334</v>
      </c>
    </row>
    <row r="56" spans="1:8">
      <c r="A56" s="173">
        <f t="shared" si="0"/>
        <v>50</v>
      </c>
      <c r="B56" s="181">
        <v>1963</v>
      </c>
      <c r="C56" s="183">
        <v>65.06</v>
      </c>
      <c r="D56" s="180">
        <v>3.3099999999999997E-2</v>
      </c>
      <c r="E56" s="177">
        <f t="shared" si="1"/>
        <v>0.20816916692284046</v>
      </c>
      <c r="F56" s="182">
        <v>93.564295698655869</v>
      </c>
      <c r="G56" s="177">
        <f t="shared" si="2"/>
        <v>2.6129091494974183E-2</v>
      </c>
      <c r="H56" s="177">
        <f t="shared" si="3"/>
        <v>0.18204007542786627</v>
      </c>
    </row>
    <row r="57" spans="1:8">
      <c r="A57" s="173">
        <f t="shared" si="0"/>
        <v>51</v>
      </c>
      <c r="B57" s="181">
        <v>1962</v>
      </c>
      <c r="C57" s="183">
        <v>69.069999999999993</v>
      </c>
      <c r="D57" s="180">
        <v>2.9700000000000001E-2</v>
      </c>
      <c r="E57" s="177">
        <f t="shared" si="1"/>
        <v>-2.8357043578977722E-2</v>
      </c>
      <c r="F57" s="182">
        <v>89.596566105502447</v>
      </c>
      <c r="G57" s="177">
        <f t="shared" si="2"/>
        <v>8.8928961672160495E-2</v>
      </c>
      <c r="H57" s="177">
        <f t="shared" si="3"/>
        <v>-0.11728600525113822</v>
      </c>
    </row>
    <row r="58" spans="1:8">
      <c r="A58" s="173">
        <f t="shared" si="0"/>
        <v>52</v>
      </c>
      <c r="B58" s="181">
        <v>1961</v>
      </c>
      <c r="C58" s="183">
        <v>59.72</v>
      </c>
      <c r="D58" s="180">
        <v>3.2800000000000003E-2</v>
      </c>
      <c r="E58" s="177">
        <f t="shared" si="1"/>
        <v>0.18936396517079696</v>
      </c>
      <c r="F58" s="182">
        <v>89.744670373764919</v>
      </c>
      <c r="G58" s="177">
        <f t="shared" si="2"/>
        <v>4.2920607047697776E-2</v>
      </c>
      <c r="H58" s="177">
        <f t="shared" si="3"/>
        <v>0.14644335812309917</v>
      </c>
    </row>
    <row r="59" spans="1:8">
      <c r="A59" s="173">
        <f t="shared" si="0"/>
        <v>53</v>
      </c>
      <c r="B59" s="181">
        <v>1960</v>
      </c>
      <c r="C59" s="183">
        <v>58.03</v>
      </c>
      <c r="D59" s="180">
        <v>3.27E-2</v>
      </c>
      <c r="E59" s="177">
        <f t="shared" si="1"/>
        <v>6.1822867482336681E-2</v>
      </c>
      <c r="F59" s="182">
        <v>84.355784285788204</v>
      </c>
      <c r="G59" s="177">
        <f t="shared" si="2"/>
        <v>0.11130103486641997</v>
      </c>
      <c r="H59" s="177">
        <f t="shared" si="3"/>
        <v>-4.9478167384083289E-2</v>
      </c>
    </row>
    <row r="60" spans="1:8">
      <c r="A60" s="173">
        <f t="shared" si="0"/>
        <v>54</v>
      </c>
      <c r="B60" s="181">
        <v>1959</v>
      </c>
      <c r="C60" s="183">
        <v>55.62</v>
      </c>
      <c r="D60" s="180">
        <v>3.2399999999999998E-2</v>
      </c>
      <c r="E60" s="177">
        <f t="shared" si="1"/>
        <v>7.5729737504494854E-2</v>
      </c>
      <c r="F60" s="182">
        <v>91.549672578237178</v>
      </c>
      <c r="G60" s="177">
        <f t="shared" si="2"/>
        <v>-3.4886943912546695E-2</v>
      </c>
      <c r="H60" s="177">
        <f t="shared" si="3"/>
        <v>0.11061668141704155</v>
      </c>
    </row>
    <row r="61" spans="1:8">
      <c r="A61" s="173">
        <f t="shared" si="0"/>
        <v>55</v>
      </c>
      <c r="B61" s="181">
        <v>1958</v>
      </c>
      <c r="C61" s="183">
        <v>41.12</v>
      </c>
      <c r="D61" s="180">
        <v>4.48E-2</v>
      </c>
      <c r="E61" s="177">
        <f t="shared" si="1"/>
        <v>0.3974264591439689</v>
      </c>
      <c r="F61" s="182">
        <v>101.22079687805675</v>
      </c>
      <c r="G61" s="177">
        <f t="shared" si="2"/>
        <v>-5.6027263909527544E-2</v>
      </c>
      <c r="H61" s="177">
        <f t="shared" si="3"/>
        <v>0.45345372305349646</v>
      </c>
    </row>
    <row r="62" spans="1:8">
      <c r="A62" s="173">
        <f t="shared" si="0"/>
        <v>56</v>
      </c>
      <c r="B62" s="181">
        <v>1957</v>
      </c>
      <c r="C62" s="183">
        <v>45.43</v>
      </c>
      <c r="D62" s="180">
        <v>4.3099999999999999E-2</v>
      </c>
      <c r="E62" s="177">
        <f t="shared" si="1"/>
        <v>-5.1771230464450854E-2</v>
      </c>
      <c r="F62" s="182">
        <v>100.69505304377618</v>
      </c>
      <c r="G62" s="177">
        <f t="shared" si="2"/>
        <v>4.4945046429570264E-2</v>
      </c>
      <c r="H62" s="177">
        <f t="shared" si="3"/>
        <v>-9.6716276894021125E-2</v>
      </c>
    </row>
    <row r="63" spans="1:8">
      <c r="A63" s="173">
        <f t="shared" si="0"/>
        <v>57</v>
      </c>
      <c r="B63" s="181">
        <v>1956</v>
      </c>
      <c r="C63" s="183">
        <v>44.15</v>
      </c>
      <c r="D63" s="180">
        <v>4.24E-2</v>
      </c>
      <c r="E63" s="177">
        <f t="shared" si="1"/>
        <v>7.1392072480181229E-2</v>
      </c>
      <c r="F63" s="182">
        <v>112.99807945432754</v>
      </c>
      <c r="G63" s="177">
        <f t="shared" si="2"/>
        <v>-7.3479358681554738E-2</v>
      </c>
      <c r="H63" s="177">
        <f t="shared" si="3"/>
        <v>0.14487143116173595</v>
      </c>
    </row>
    <row r="64" spans="1:8">
      <c r="A64" s="173">
        <f t="shared" si="0"/>
        <v>58</v>
      </c>
      <c r="B64" s="181">
        <v>1955</v>
      </c>
      <c r="C64" s="183">
        <v>35.6</v>
      </c>
      <c r="D64" s="180">
        <v>4.3799999999999999E-2</v>
      </c>
      <c r="E64" s="177">
        <f t="shared" si="1"/>
        <v>0.28396853932584259</v>
      </c>
      <c r="F64" s="182">
        <v>116.76936481141405</v>
      </c>
      <c r="G64" s="177">
        <f t="shared" si="2"/>
        <v>1.9586870518895835E-3</v>
      </c>
      <c r="H64" s="177">
        <f t="shared" si="3"/>
        <v>0.28200985227395303</v>
      </c>
    </row>
    <row r="65" spans="1:8">
      <c r="A65" s="173">
        <f t="shared" si="0"/>
        <v>59</v>
      </c>
      <c r="B65" s="181">
        <v>1954</v>
      </c>
      <c r="C65" s="183">
        <v>25.46</v>
      </c>
      <c r="D65" s="180">
        <v>5.6899999999999999E-2</v>
      </c>
      <c r="E65" s="177">
        <f t="shared" si="1"/>
        <v>0.45517179890023568</v>
      </c>
      <c r="F65" s="182">
        <v>112.79347577083298</v>
      </c>
      <c r="G65" s="177">
        <f t="shared" si="2"/>
        <v>7.0712326099303821E-2</v>
      </c>
      <c r="H65" s="177">
        <f t="shared" si="3"/>
        <v>0.38445947280093185</v>
      </c>
    </row>
    <row r="66" spans="1:8">
      <c r="A66" s="173">
        <f t="shared" si="0"/>
        <v>60</v>
      </c>
      <c r="B66" s="181">
        <v>1953</v>
      </c>
      <c r="C66" s="183">
        <v>26.18</v>
      </c>
      <c r="D66" s="180">
        <v>5.45E-2</v>
      </c>
      <c r="E66" s="177">
        <f t="shared" si="1"/>
        <v>2.6998090145149013E-2</v>
      </c>
      <c r="F66" s="182">
        <v>114.23643805742827</v>
      </c>
      <c r="G66" s="177">
        <f t="shared" si="2"/>
        <v>2.2383731118430457E-2</v>
      </c>
      <c r="H66" s="177">
        <f t="shared" si="3"/>
        <v>4.6143590267185564E-3</v>
      </c>
    </row>
    <row r="67" spans="1:8">
      <c r="A67" s="173">
        <f t="shared" si="0"/>
        <v>61</v>
      </c>
      <c r="B67" s="181">
        <v>1952</v>
      </c>
      <c r="C67" s="183">
        <v>24.19</v>
      </c>
      <c r="D67" s="180">
        <v>5.8200000000000002E-2</v>
      </c>
      <c r="E67" s="177">
        <f t="shared" si="1"/>
        <v>0.14046539892517562</v>
      </c>
      <c r="F67" s="182">
        <v>113.40881486859843</v>
      </c>
      <c r="G67" s="177">
        <f t="shared" si="2"/>
        <v>4.2568324115046893E-2</v>
      </c>
      <c r="H67" s="177">
        <f t="shared" si="3"/>
        <v>9.7897074810128729E-2</v>
      </c>
    </row>
    <row r="68" spans="1:8">
      <c r="A68" s="173">
        <f t="shared" si="0"/>
        <v>62</v>
      </c>
      <c r="B68" s="181">
        <v>1951</v>
      </c>
      <c r="C68" s="183">
        <v>21.21</v>
      </c>
      <c r="D68" s="180">
        <v>6.3399999999999998E-2</v>
      </c>
      <c r="E68" s="177">
        <f t="shared" si="1"/>
        <v>0.20389976426214051</v>
      </c>
      <c r="F68" s="182">
        <v>123.4447624338745</v>
      </c>
      <c r="G68" s="177">
        <f t="shared" si="2"/>
        <v>-4.889593893065608E-2</v>
      </c>
      <c r="H68" s="177">
        <f t="shared" si="3"/>
        <v>0.25279570319279659</v>
      </c>
    </row>
    <row r="69" spans="1:8">
      <c r="A69" s="173">
        <f t="shared" si="0"/>
        <v>63</v>
      </c>
      <c r="B69" s="181">
        <v>1950</v>
      </c>
      <c r="C69" s="183">
        <v>16.88</v>
      </c>
      <c r="D69" s="180">
        <v>6.6500000000000004E-2</v>
      </c>
      <c r="E69" s="177">
        <f t="shared" si="1"/>
        <v>0.32301658767772523</v>
      </c>
      <c r="F69" s="182">
        <v>125.0762004579111</v>
      </c>
      <c r="G69" s="177">
        <f t="shared" si="2"/>
        <v>1.8936951772535158E-2</v>
      </c>
      <c r="H69" s="177">
        <f t="shared" si="3"/>
        <v>0.30407963590519005</v>
      </c>
    </row>
    <row r="70" spans="1:8">
      <c r="A70" s="173">
        <f t="shared" si="0"/>
        <v>64</v>
      </c>
      <c r="B70" s="181">
        <v>1949</v>
      </c>
      <c r="C70" s="183">
        <v>15.36</v>
      </c>
      <c r="D70" s="180">
        <v>6.2E-2</v>
      </c>
      <c r="E70" s="177">
        <f t="shared" si="1"/>
        <v>0.16095833333333331</v>
      </c>
      <c r="F70" s="182">
        <v>119.82205973658691</v>
      </c>
      <c r="G70" s="177">
        <f t="shared" si="2"/>
        <v>7.7232362235035906E-2</v>
      </c>
      <c r="H70" s="177">
        <f t="shared" si="3"/>
        <v>8.3725971098297408E-2</v>
      </c>
    </row>
    <row r="71" spans="1:8">
      <c r="A71" s="173">
        <f t="shared" si="0"/>
        <v>65</v>
      </c>
      <c r="B71" s="181">
        <v>1948</v>
      </c>
      <c r="C71" s="183">
        <v>14.83</v>
      </c>
      <c r="D71" s="180">
        <v>5.7099999999999998E-2</v>
      </c>
      <c r="E71" s="177">
        <f t="shared" si="1"/>
        <v>9.2838368172623018E-2</v>
      </c>
      <c r="F71" s="182">
        <v>118.50064686850043</v>
      </c>
      <c r="G71" s="177">
        <f t="shared" si="2"/>
        <v>4.4906192571181731E-2</v>
      </c>
      <c r="H71" s="177">
        <f t="shared" si="3"/>
        <v>4.7932175601441286E-2</v>
      </c>
    </row>
    <row r="72" spans="1:8">
      <c r="A72" s="173">
        <f t="shared" ref="A72:A83" si="4">A71+1</f>
        <v>66</v>
      </c>
      <c r="B72" s="181">
        <v>1947</v>
      </c>
      <c r="C72" s="183">
        <v>15.21</v>
      </c>
      <c r="D72" s="180">
        <v>4.4900000000000002E-2</v>
      </c>
      <c r="E72" s="177">
        <f t="shared" ref="E72:E82" si="5">(((C71)-(C72))/C72)+D72</f>
        <v>1.9916436554898047E-2</v>
      </c>
      <c r="F72" s="182">
        <v>126.02148750581925</v>
      </c>
      <c r="G72" s="177">
        <f t="shared" ref="G72:G82" si="6">SUM(F71-F72+4)/F72</f>
        <v>-2.7938415162384479E-2</v>
      </c>
      <c r="H72" s="177">
        <f t="shared" ref="H72:H82" si="7">E72-G72</f>
        <v>4.7854851717282529E-2</v>
      </c>
    </row>
    <row r="73" spans="1:8">
      <c r="A73" s="173">
        <f t="shared" si="4"/>
        <v>67</v>
      </c>
      <c r="B73" s="181">
        <v>1946</v>
      </c>
      <c r="C73" s="183">
        <v>18.02</v>
      </c>
      <c r="D73" s="180">
        <v>3.56E-2</v>
      </c>
      <c r="E73" s="177">
        <f t="shared" si="5"/>
        <v>-0.12033784683684789</v>
      </c>
      <c r="F73" s="182">
        <v>126.73675769138804</v>
      </c>
      <c r="G73" s="177">
        <f t="shared" si="6"/>
        <v>2.5917735898134144E-2</v>
      </c>
      <c r="H73" s="177">
        <f t="shared" si="7"/>
        <v>-0.14625558273498204</v>
      </c>
    </row>
    <row r="74" spans="1:8">
      <c r="A74" s="173">
        <f t="shared" si="4"/>
        <v>68</v>
      </c>
      <c r="B74" s="181">
        <v>1945</v>
      </c>
      <c r="C74" s="183">
        <v>13.49</v>
      </c>
      <c r="D74" s="180">
        <v>4.5999999999999999E-2</v>
      </c>
      <c r="E74" s="177">
        <f t="shared" si="5"/>
        <v>0.38180429948109706</v>
      </c>
      <c r="F74" s="182">
        <v>119.82205973658691</v>
      </c>
      <c r="G74" s="177">
        <f t="shared" si="6"/>
        <v>9.1090889096679353E-2</v>
      </c>
      <c r="H74" s="177">
        <f t="shared" si="7"/>
        <v>0.29071341038441773</v>
      </c>
    </row>
    <row r="75" spans="1:8">
      <c r="A75" s="173">
        <f t="shared" si="4"/>
        <v>69</v>
      </c>
      <c r="B75" s="181">
        <v>1944</v>
      </c>
      <c r="C75" s="183">
        <v>11.85</v>
      </c>
      <c r="D75" s="180">
        <v>4.9500000000000002E-2</v>
      </c>
      <c r="E75" s="177">
        <f t="shared" si="5"/>
        <v>0.18789662447257388</v>
      </c>
      <c r="F75" s="182">
        <v>119.82205973658691</v>
      </c>
      <c r="G75" s="177">
        <f t="shared" si="6"/>
        <v>3.3382834586498308E-2</v>
      </c>
      <c r="H75" s="177">
        <f t="shared" si="7"/>
        <v>0.15451378988607556</v>
      </c>
    </row>
    <row r="76" spans="1:8">
      <c r="A76" s="173">
        <f t="shared" si="4"/>
        <v>70</v>
      </c>
      <c r="B76" s="181">
        <v>1943</v>
      </c>
      <c r="C76" s="183">
        <v>10.09</v>
      </c>
      <c r="D76" s="180">
        <v>5.5399999999999998E-2</v>
      </c>
      <c r="E76" s="177">
        <f t="shared" si="5"/>
        <v>0.22983012884043605</v>
      </c>
      <c r="F76" s="182">
        <v>118.50064686850043</v>
      </c>
      <c r="G76" s="177">
        <f t="shared" si="6"/>
        <v>4.4906192571181731E-2</v>
      </c>
      <c r="H76" s="177">
        <f t="shared" si="7"/>
        <v>0.18492393626925432</v>
      </c>
    </row>
    <row r="77" spans="1:8">
      <c r="A77" s="173">
        <f t="shared" si="4"/>
        <v>71</v>
      </c>
      <c r="B77" s="181">
        <v>1942</v>
      </c>
      <c r="C77" s="183">
        <v>8.93</v>
      </c>
      <c r="D77" s="180">
        <v>7.8799999999999995E-2</v>
      </c>
      <c r="E77" s="177">
        <f t="shared" si="5"/>
        <v>0.20869921612541997</v>
      </c>
      <c r="F77" s="182">
        <v>117.63067513199601</v>
      </c>
      <c r="G77" s="177">
        <f t="shared" si="6"/>
        <v>4.1400525254485759E-2</v>
      </c>
      <c r="H77" s="177">
        <f t="shared" si="7"/>
        <v>0.16729869087093421</v>
      </c>
    </row>
    <row r="78" spans="1:8">
      <c r="A78" s="173">
        <f t="shared" si="4"/>
        <v>72</v>
      </c>
      <c r="B78" s="181">
        <v>1941</v>
      </c>
      <c r="C78" s="183">
        <v>10.55</v>
      </c>
      <c r="D78" s="180">
        <v>6.3799999999999996E-2</v>
      </c>
      <c r="E78" s="177">
        <f t="shared" si="5"/>
        <v>-8.9754502369668338E-2</v>
      </c>
      <c r="F78" s="182">
        <v>116.34192732126922</v>
      </c>
      <c r="G78" s="177">
        <f t="shared" si="6"/>
        <v>4.5458657360233704E-2</v>
      </c>
      <c r="H78" s="177">
        <f t="shared" si="7"/>
        <v>-0.13521315972990205</v>
      </c>
    </row>
    <row r="79" spans="1:8">
      <c r="A79" s="173">
        <f t="shared" si="4"/>
        <v>73</v>
      </c>
      <c r="B79" s="181">
        <v>1940</v>
      </c>
      <c r="C79" s="183">
        <v>12.3</v>
      </c>
      <c r="D79" s="180">
        <v>4.58E-2</v>
      </c>
      <c r="E79" s="177">
        <f t="shared" si="5"/>
        <v>-9.6476422764227632E-2</v>
      </c>
      <c r="F79" s="182">
        <v>112.38578932609771</v>
      </c>
      <c r="G79" s="177">
        <f t="shared" si="6"/>
        <v>7.0793096199075936E-2</v>
      </c>
      <c r="H79" s="177">
        <f t="shared" si="7"/>
        <v>-0.16726951896330355</v>
      </c>
    </row>
    <row r="80" spans="1:8">
      <c r="A80" s="173">
        <f t="shared" si="4"/>
        <v>74</v>
      </c>
      <c r="B80" s="181">
        <v>1939</v>
      </c>
      <c r="C80" s="183">
        <v>12.5</v>
      </c>
      <c r="D80" s="180">
        <v>3.49E-2</v>
      </c>
      <c r="E80" s="177">
        <f t="shared" si="5"/>
        <v>1.8900000000000056E-2</v>
      </c>
      <c r="F80" s="182">
        <v>105.7549401055668</v>
      </c>
      <c r="G80" s="177">
        <f t="shared" si="6"/>
        <v>0.10052342907025401</v>
      </c>
      <c r="H80" s="177">
        <f t="shared" si="7"/>
        <v>-8.1623429070253953E-2</v>
      </c>
    </row>
    <row r="81" spans="1:8">
      <c r="A81" s="173">
        <f t="shared" si="4"/>
        <v>75</v>
      </c>
      <c r="B81" s="181">
        <v>1938</v>
      </c>
      <c r="C81" s="183">
        <v>11.31</v>
      </c>
      <c r="D81" s="180">
        <v>7.8399999999999997E-2</v>
      </c>
      <c r="E81" s="177">
        <f t="shared" si="5"/>
        <v>0.1836166224580017</v>
      </c>
      <c r="F81" s="182">
        <v>99.827289429267168</v>
      </c>
      <c r="G81" s="177">
        <f t="shared" si="6"/>
        <v>9.9448264428073974E-2</v>
      </c>
      <c r="H81" s="177">
        <f t="shared" si="7"/>
        <v>8.4168358029927726E-2</v>
      </c>
    </row>
    <row r="82" spans="1:8">
      <c r="A82" s="173">
        <f t="shared" si="4"/>
        <v>76</v>
      </c>
      <c r="B82" s="181">
        <v>1937</v>
      </c>
      <c r="C82" s="183">
        <v>17.59</v>
      </c>
      <c r="D82" s="180">
        <v>4.3400000000000001E-2</v>
      </c>
      <c r="E82" s="177">
        <f t="shared" si="5"/>
        <v>-0.31362103467879476</v>
      </c>
      <c r="F82" s="182">
        <v>103.18173544479107</v>
      </c>
      <c r="G82" s="177">
        <f t="shared" si="6"/>
        <v>6.2564753509259221E-3</v>
      </c>
      <c r="H82" s="177">
        <f t="shared" si="7"/>
        <v>-0.3198775100297207</v>
      </c>
    </row>
    <row r="83" spans="1:8">
      <c r="A83" s="173">
        <f t="shared" si="4"/>
        <v>77</v>
      </c>
      <c r="B83" s="181" t="s">
        <v>23</v>
      </c>
      <c r="C83" s="173"/>
      <c r="D83" s="184"/>
      <c r="E83" s="185">
        <f>AVERAGE(E8:E82)</f>
        <v>0.11022529190874238</v>
      </c>
      <c r="F83" s="184"/>
      <c r="G83" s="185">
        <f>AVERAGE(G8:G82)</f>
        <v>6.7227181475363593E-2</v>
      </c>
      <c r="H83" s="185">
        <f>AVERAGE(H8:H82)</f>
        <v>4.2998110433378853E-2</v>
      </c>
    </row>
    <row r="84" spans="1:8">
      <c r="A84" s="173"/>
      <c r="B84" s="181"/>
      <c r="C84" s="173"/>
      <c r="D84" s="184"/>
      <c r="E84" s="185"/>
      <c r="F84" s="184"/>
      <c r="G84" s="185"/>
      <c r="H84" s="185"/>
    </row>
    <row r="85" spans="1:8">
      <c r="A85" s="173"/>
      <c r="B85" s="181"/>
      <c r="C85" s="173"/>
      <c r="D85" s="184"/>
      <c r="E85" s="185"/>
      <c r="F85" s="184"/>
      <c r="G85" s="185"/>
      <c r="H85" s="185"/>
    </row>
    <row r="86" spans="1:8">
      <c r="A86" s="168" t="s">
        <v>52</v>
      </c>
    </row>
  </sheetData>
  <printOptions horizontalCentered="1"/>
  <pageMargins left="0.7" right="0.7" top="0.75" bottom="0.5" header="0.25" footer="0.25"/>
  <pageSetup scale="75" pageOrder="overThenDown" orientation="portrait" r:id="rId1"/>
  <headerFooter>
    <oddHeader>&amp;C&amp;A&amp;R&amp;8CASE NO. 2013-00148
ATTACHMENT 1
TO STAFF DR. NO. 2-48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89"/>
  <sheetViews>
    <sheetView view="pageBreakPreview" zoomScale="80" zoomScaleNormal="90" zoomScaleSheetLayoutView="80" zoomScalePageLayoutView="80" workbookViewId="0"/>
  </sheetViews>
  <sheetFormatPr defaultRowHeight="12.75"/>
  <cols>
    <col min="1" max="1" width="4.28515625" customWidth="1"/>
  </cols>
  <sheetData>
    <row r="1" spans="1:8" s="170" customFormat="1" ht="11.25">
      <c r="A1" s="404" t="s">
        <v>489</v>
      </c>
    </row>
    <row r="2" spans="1:8" s="170" customFormat="1" ht="11.25">
      <c r="A2" s="405" t="s">
        <v>53</v>
      </c>
    </row>
    <row r="3" spans="1:8" s="170" customFormat="1" ht="11.25">
      <c r="A3" s="405" t="s">
        <v>54</v>
      </c>
    </row>
    <row r="4" spans="1:8" s="170" customFormat="1" ht="11.25">
      <c r="A4" s="405" t="s">
        <v>44</v>
      </c>
    </row>
    <row r="5" spans="1:8" s="170" customFormat="1" ht="11.25">
      <c r="A5" s="171"/>
    </row>
    <row r="6" spans="1:8" s="170" customFormat="1" ht="33.75">
      <c r="A6" s="172" t="s">
        <v>0</v>
      </c>
      <c r="B6" s="172" t="s">
        <v>45</v>
      </c>
      <c r="C6" s="172" t="s">
        <v>55</v>
      </c>
      <c r="D6" s="172" t="s">
        <v>47</v>
      </c>
      <c r="E6" s="172" t="s">
        <v>48</v>
      </c>
      <c r="F6" s="172" t="s">
        <v>49</v>
      </c>
      <c r="G6" s="172" t="s">
        <v>50</v>
      </c>
      <c r="H6" s="172" t="s">
        <v>51</v>
      </c>
    </row>
    <row r="7" spans="1:8" s="170" customFormat="1" ht="11.25">
      <c r="A7" s="172">
        <v>1</v>
      </c>
      <c r="B7" s="172">
        <v>2012</v>
      </c>
      <c r="C7" s="172"/>
      <c r="D7" s="172"/>
      <c r="E7" s="172"/>
      <c r="F7" s="178">
        <v>94.355999982891959</v>
      </c>
      <c r="G7" s="172"/>
      <c r="H7" s="172"/>
    </row>
    <row r="8" spans="1:8" s="170" customFormat="1" ht="11.25">
      <c r="A8" s="172">
        <f>A7+1</f>
        <v>2</v>
      </c>
      <c r="B8" s="172">
        <v>2011</v>
      </c>
      <c r="C8" s="172"/>
      <c r="D8" s="172"/>
      <c r="E8" s="186">
        <v>0.19989999999999999</v>
      </c>
      <c r="F8" s="178">
        <v>77.357356804648589</v>
      </c>
      <c r="G8" s="177">
        <f>SUM(F7-F8+4)/F8</f>
        <v>0.27144985358369317</v>
      </c>
      <c r="H8" s="177">
        <f>E8-G8</f>
        <v>-7.1549853583693174E-2</v>
      </c>
    </row>
    <row r="9" spans="1:8" s="170" customFormat="1" ht="11.25">
      <c r="A9" s="172">
        <f>A8+1</f>
        <v>3</v>
      </c>
      <c r="B9" s="172">
        <v>2010</v>
      </c>
      <c r="C9" s="172"/>
      <c r="D9" s="172"/>
      <c r="E9" s="177">
        <v>7.0400000000000004E-2</v>
      </c>
      <c r="F9" s="178">
        <v>75.02471314630985</v>
      </c>
      <c r="G9" s="177">
        <f t="shared" ref="G9:G17" si="0">SUM(F8-F9+4)/F9</f>
        <v>8.4407435800375533E-2</v>
      </c>
      <c r="H9" s="177">
        <f>E9-G9</f>
        <v>-1.4007435800375528E-2</v>
      </c>
    </row>
    <row r="10" spans="1:8" s="170" customFormat="1" ht="11.25">
      <c r="A10" s="172">
        <f t="shared" ref="A10:A17" si="1">A9+1</f>
        <v>4</v>
      </c>
      <c r="B10" s="172">
        <v>2009</v>
      </c>
      <c r="C10" s="172"/>
      <c r="D10" s="172"/>
      <c r="E10" s="177">
        <v>0.10710000000000001</v>
      </c>
      <c r="F10" s="178">
        <v>68.430551202915694</v>
      </c>
      <c r="G10" s="177">
        <f t="shared" si="0"/>
        <v>0.15481625907088642</v>
      </c>
      <c r="H10" s="177">
        <f t="shared" ref="H10:H17" si="2">E10-G10</f>
        <v>-4.7716259070886405E-2</v>
      </c>
    </row>
    <row r="11" spans="1:8" s="170" customFormat="1" ht="11.25">
      <c r="A11" s="172">
        <f t="shared" si="1"/>
        <v>5</v>
      </c>
      <c r="B11" s="172">
        <v>2008</v>
      </c>
      <c r="C11" s="172"/>
      <c r="D11" s="172"/>
      <c r="E11" s="177">
        <v>-0.25900000000000001</v>
      </c>
      <c r="F11" s="178">
        <v>72.254443623471957</v>
      </c>
      <c r="G11" s="177">
        <f t="shared" si="0"/>
        <v>2.4373252441255897E-3</v>
      </c>
      <c r="H11" s="177">
        <f t="shared" si="2"/>
        <v>-0.26143732524412561</v>
      </c>
    </row>
    <row r="12" spans="1:8" s="170" customFormat="1" ht="11.25">
      <c r="A12" s="172">
        <f t="shared" si="1"/>
        <v>6</v>
      </c>
      <c r="B12" s="172">
        <v>2007</v>
      </c>
      <c r="C12" s="172"/>
      <c r="D12" s="172"/>
      <c r="E12" s="177">
        <v>0.16557375183831691</v>
      </c>
      <c r="F12" s="178">
        <v>72.905064063402094</v>
      </c>
      <c r="G12" s="177">
        <f t="shared" si="0"/>
        <v>4.5941658554158403E-2</v>
      </c>
      <c r="H12" s="177">
        <f t="shared" si="2"/>
        <v>0.1196320932841585</v>
      </c>
    </row>
    <row r="13" spans="1:8" s="170" customFormat="1" ht="11.25">
      <c r="A13" s="172">
        <f t="shared" si="1"/>
        <v>7</v>
      </c>
      <c r="B13" s="181">
        <v>2006</v>
      </c>
      <c r="C13" s="173"/>
      <c r="D13" s="180"/>
      <c r="E13" s="177">
        <v>0.207562</v>
      </c>
      <c r="F13" s="178">
        <v>75.253208679936606</v>
      </c>
      <c r="G13" s="177">
        <f t="shared" si="0"/>
        <v>2.1950630576977541E-2</v>
      </c>
      <c r="H13" s="177">
        <f t="shared" si="2"/>
        <v>0.18561136942302245</v>
      </c>
    </row>
    <row r="14" spans="1:8" s="170" customFormat="1" ht="11.25">
      <c r="A14" s="172">
        <f t="shared" si="1"/>
        <v>8</v>
      </c>
      <c r="B14" s="181">
        <v>2005</v>
      </c>
      <c r="C14" s="173"/>
      <c r="D14" s="180"/>
      <c r="E14" s="177">
        <v>0.160498</v>
      </c>
      <c r="F14" s="178">
        <v>74.910855416157958</v>
      </c>
      <c r="G14" s="177">
        <f t="shared" si="0"/>
        <v>5.7966942703500626E-2</v>
      </c>
      <c r="H14" s="177">
        <f t="shared" si="2"/>
        <v>0.10253105729649938</v>
      </c>
    </row>
    <row r="15" spans="1:8" s="170" customFormat="1" ht="11.25">
      <c r="A15" s="172">
        <f t="shared" si="1"/>
        <v>9</v>
      </c>
      <c r="B15" s="181">
        <v>2004</v>
      </c>
      <c r="C15" s="173"/>
      <c r="D15" s="180"/>
      <c r="E15" s="177">
        <v>0.22839999999999999</v>
      </c>
      <c r="F15" s="178">
        <v>70.874609627152708</v>
      </c>
      <c r="G15" s="177">
        <f t="shared" si="0"/>
        <v>0.11338680849575347</v>
      </c>
      <c r="H15" s="177">
        <f t="shared" si="2"/>
        <v>0.11501319150424652</v>
      </c>
    </row>
    <row r="16" spans="1:8" s="170" customFormat="1" ht="11.25">
      <c r="A16" s="172">
        <f t="shared" si="1"/>
        <v>10</v>
      </c>
      <c r="B16" s="181">
        <v>2003</v>
      </c>
      <c r="C16" s="173"/>
      <c r="D16" s="180"/>
      <c r="E16" s="177">
        <v>0.23480000000000001</v>
      </c>
      <c r="F16" s="178">
        <v>62.256083099221534</v>
      </c>
      <c r="G16" s="177">
        <f t="shared" si="0"/>
        <v>0.2026874467482995</v>
      </c>
      <c r="H16" s="177">
        <f t="shared" si="2"/>
        <v>3.211255325170051E-2</v>
      </c>
    </row>
    <row r="17" spans="1:8" s="170" customFormat="1" ht="11.25">
      <c r="A17" s="172">
        <f t="shared" si="1"/>
        <v>11</v>
      </c>
      <c r="B17" s="181">
        <v>2002</v>
      </c>
      <c r="C17" s="173"/>
      <c r="D17" s="180"/>
      <c r="E17" s="177">
        <v>-0.14730000000000001</v>
      </c>
      <c r="F17" s="178">
        <v>57.438726799078403</v>
      </c>
      <c r="G17" s="177">
        <f t="shared" si="0"/>
        <v>0.15350890925884181</v>
      </c>
      <c r="H17" s="177">
        <f t="shared" si="2"/>
        <v>-0.30080890925884185</v>
      </c>
    </row>
    <row r="18" spans="1:8" s="170" customFormat="1" ht="11.25">
      <c r="A18" s="181"/>
      <c r="B18" s="181"/>
      <c r="C18" s="173"/>
      <c r="D18" s="173"/>
      <c r="E18" s="173"/>
      <c r="F18" s="178"/>
      <c r="G18" s="173"/>
      <c r="H18" s="173"/>
    </row>
    <row r="19" spans="1:8" s="170" customFormat="1" ht="11.25">
      <c r="A19" s="181">
        <v>10</v>
      </c>
      <c r="B19" s="181">
        <v>2002</v>
      </c>
      <c r="C19" s="173">
        <v>243.79</v>
      </c>
      <c r="D19" s="173">
        <v>3.6200000000000003E-2</v>
      </c>
      <c r="E19" s="187"/>
      <c r="F19" s="178">
        <v>57.438726799078403</v>
      </c>
      <c r="G19" s="177"/>
      <c r="H19" s="173"/>
    </row>
    <row r="20" spans="1:8" s="170" customFormat="1" ht="11.25">
      <c r="A20" s="181">
        <v>11</v>
      </c>
      <c r="B20" s="181">
        <v>2001</v>
      </c>
      <c r="C20" s="183">
        <v>307.7</v>
      </c>
      <c r="D20" s="173">
        <v>2.87E-2</v>
      </c>
      <c r="E20" s="177">
        <f t="shared" ref="E20:E83" si="3">(((C19)-(C20))/C20)+D20</f>
        <v>-0.17900230744231393</v>
      </c>
      <c r="F20" s="178">
        <v>56.400356358147683</v>
      </c>
      <c r="G20" s="177">
        <f t="shared" ref="G20:G83" si="4">SUM(F19-F20+4)/F20</f>
        <v>8.9332244798890695E-2</v>
      </c>
      <c r="H20" s="177">
        <f t="shared" ref="H20:H83" si="5">E20-G20</f>
        <v>-0.26833455224120462</v>
      </c>
    </row>
    <row r="21" spans="1:8" s="170" customFormat="1" ht="11.25">
      <c r="A21" s="181">
        <v>12</v>
      </c>
      <c r="B21" s="181">
        <v>2000</v>
      </c>
      <c r="C21" s="183">
        <v>239.17</v>
      </c>
      <c r="D21" s="173">
        <v>4.1300000000000003E-2</v>
      </c>
      <c r="E21" s="177">
        <f t="shared" si="3"/>
        <v>0.32783259188025254</v>
      </c>
      <c r="F21" s="178">
        <v>52.602432847223497</v>
      </c>
      <c r="G21" s="177">
        <f t="shared" si="4"/>
        <v>0.14824263990930187</v>
      </c>
      <c r="H21" s="177">
        <f t="shared" si="5"/>
        <v>0.17958995197095068</v>
      </c>
    </row>
    <row r="22" spans="1:8" s="170" customFormat="1" ht="11.25">
      <c r="A22" s="181">
        <v>13</v>
      </c>
      <c r="B22" s="181">
        <v>1999</v>
      </c>
      <c r="C22" s="173">
        <v>253.52</v>
      </c>
      <c r="D22" s="173">
        <v>3.9399999999999998E-2</v>
      </c>
      <c r="E22" s="177">
        <f t="shared" si="3"/>
        <v>-1.720302934679719E-2</v>
      </c>
      <c r="F22" s="178">
        <v>63.033807243322705</v>
      </c>
      <c r="G22" s="177">
        <f t="shared" si="4"/>
        <v>-0.10203055594076457</v>
      </c>
      <c r="H22" s="177">
        <f t="shared" si="5"/>
        <v>8.4827526593967389E-2</v>
      </c>
    </row>
    <row r="23" spans="1:8" s="170" customFormat="1" ht="11.25">
      <c r="A23" s="181">
        <v>14</v>
      </c>
      <c r="B23" s="181">
        <v>1998</v>
      </c>
      <c r="C23" s="173">
        <v>228.61</v>
      </c>
      <c r="D23" s="180">
        <v>4.5699999999999998E-2</v>
      </c>
      <c r="E23" s="177">
        <f t="shared" si="3"/>
        <v>0.15466286251695024</v>
      </c>
      <c r="F23" s="182">
        <v>62.42760121293054</v>
      </c>
      <c r="G23" s="177">
        <f t="shared" si="4"/>
        <v>7.3784767328815587E-2</v>
      </c>
      <c r="H23" s="177">
        <f t="shared" si="5"/>
        <v>8.0878095188134658E-2</v>
      </c>
    </row>
    <row r="24" spans="1:8" s="170" customFormat="1" ht="11.25">
      <c r="A24" s="181">
        <v>15</v>
      </c>
      <c r="B24" s="181">
        <v>1997</v>
      </c>
      <c r="C24" s="183">
        <v>201.14</v>
      </c>
      <c r="D24" s="180">
        <v>4.9200000000000001E-2</v>
      </c>
      <c r="E24" s="177">
        <f t="shared" si="3"/>
        <v>0.18577154220940653</v>
      </c>
      <c r="F24" s="182">
        <v>56.620296792312125</v>
      </c>
      <c r="G24" s="177">
        <f t="shared" si="4"/>
        <v>0.17321181583686163</v>
      </c>
      <c r="H24" s="177">
        <f t="shared" si="5"/>
        <v>1.2559726372544905E-2</v>
      </c>
    </row>
    <row r="25" spans="1:8" s="170" customFormat="1" ht="11.25">
      <c r="A25" s="181">
        <v>16</v>
      </c>
      <c r="B25" s="181">
        <v>1996</v>
      </c>
      <c r="C25" s="183">
        <v>202.57</v>
      </c>
      <c r="D25" s="180">
        <v>4.5400000000000003E-2</v>
      </c>
      <c r="E25" s="177">
        <f t="shared" si="3"/>
        <v>3.8340711852692867E-2</v>
      </c>
      <c r="F25" s="178">
        <v>60.910304537334298</v>
      </c>
      <c r="G25" s="177">
        <f t="shared" si="4"/>
        <v>-4.7612263183549825E-3</v>
      </c>
      <c r="H25" s="177">
        <f t="shared" si="5"/>
        <v>4.3101938171047849E-2</v>
      </c>
    </row>
    <row r="26" spans="1:8" s="170" customFormat="1" ht="11.25">
      <c r="A26" s="181">
        <v>17</v>
      </c>
      <c r="B26" s="181">
        <v>1995</v>
      </c>
      <c r="C26" s="183">
        <v>153.87</v>
      </c>
      <c r="D26" s="180">
        <v>5.8400000000000001E-2</v>
      </c>
      <c r="E26" s="177">
        <f t="shared" si="3"/>
        <v>0.37490094235393506</v>
      </c>
      <c r="F26" s="178">
        <v>50.218129291419871</v>
      </c>
      <c r="G26" s="177">
        <f t="shared" si="4"/>
        <v>0.29256715559145074</v>
      </c>
      <c r="H26" s="177">
        <f t="shared" si="5"/>
        <v>8.2333786762484318E-2</v>
      </c>
    </row>
    <row r="27" spans="1:8" s="170" customFormat="1" ht="11.25">
      <c r="A27" s="181">
        <v>18</v>
      </c>
      <c r="B27" s="181">
        <v>1994</v>
      </c>
      <c r="C27" s="183">
        <v>168.7</v>
      </c>
      <c r="D27" s="180">
        <v>4.9600000000000005E-2</v>
      </c>
      <c r="E27" s="177">
        <f t="shared" si="3"/>
        <v>-3.8307528156490717E-2</v>
      </c>
      <c r="F27" s="178">
        <v>60.011605655945054</v>
      </c>
      <c r="G27" s="177">
        <f t="shared" si="4"/>
        <v>-9.6539266050303593E-2</v>
      </c>
      <c r="H27" s="177">
        <f t="shared" si="5"/>
        <v>5.8231737893812877E-2</v>
      </c>
    </row>
    <row r="28" spans="1:8" s="170" customFormat="1" ht="11.25">
      <c r="A28" s="181">
        <v>19</v>
      </c>
      <c r="B28" s="181">
        <v>1993</v>
      </c>
      <c r="C28" s="183">
        <v>159.79</v>
      </c>
      <c r="D28" s="180">
        <v>5.3699999999999998E-2</v>
      </c>
      <c r="E28" s="177">
        <f t="shared" si="3"/>
        <v>0.10946068590024405</v>
      </c>
      <c r="F28" s="178">
        <v>53.128375348905003</v>
      </c>
      <c r="G28" s="177">
        <f t="shared" si="4"/>
        <v>0.20484779057457775</v>
      </c>
      <c r="H28" s="177">
        <f t="shared" si="5"/>
        <v>-9.53871046743337E-2</v>
      </c>
    </row>
    <row r="29" spans="1:8" s="170" customFormat="1" ht="11.25">
      <c r="A29" s="181">
        <v>20</v>
      </c>
      <c r="B29" s="181">
        <v>1992</v>
      </c>
      <c r="C29" s="183">
        <v>149.69999999999999</v>
      </c>
      <c r="D29" s="180">
        <v>5.7200000000000001E-2</v>
      </c>
      <c r="E29" s="177">
        <f t="shared" si="3"/>
        <v>0.12460146960587845</v>
      </c>
      <c r="F29" s="178">
        <v>49.561448171709301</v>
      </c>
      <c r="G29" s="177">
        <f t="shared" si="4"/>
        <v>0.15267768510273394</v>
      </c>
      <c r="H29" s="177">
        <f t="shared" si="5"/>
        <v>-2.8076215496855489E-2</v>
      </c>
    </row>
    <row r="30" spans="1:8" s="170" customFormat="1" ht="11.25">
      <c r="A30" s="181">
        <v>21</v>
      </c>
      <c r="B30" s="181">
        <v>1991</v>
      </c>
      <c r="C30" s="183">
        <v>138.38</v>
      </c>
      <c r="D30" s="180">
        <v>6.0699999999999997E-2</v>
      </c>
      <c r="E30" s="177">
        <f t="shared" si="3"/>
        <v>0.14250372886255233</v>
      </c>
      <c r="F30" s="178">
        <v>44.842439720468853</v>
      </c>
      <c r="G30" s="177">
        <f t="shared" si="4"/>
        <v>0.19443653167828323</v>
      </c>
      <c r="H30" s="177">
        <f t="shared" si="5"/>
        <v>-5.19328028157309E-2</v>
      </c>
    </row>
    <row r="31" spans="1:8" s="170" customFormat="1" ht="11.25">
      <c r="A31" s="181">
        <v>22</v>
      </c>
      <c r="B31" s="181">
        <v>1990</v>
      </c>
      <c r="C31" s="183">
        <v>146.04</v>
      </c>
      <c r="D31" s="180">
        <v>5.5800000000000002E-2</v>
      </c>
      <c r="E31" s="177">
        <f t="shared" si="3"/>
        <v>3.34861681731035E-3</v>
      </c>
      <c r="F31" s="178">
        <v>45.599864541354115</v>
      </c>
      <c r="G31" s="177">
        <f t="shared" si="4"/>
        <v>7.1109316041368387E-2</v>
      </c>
      <c r="H31" s="177">
        <f t="shared" si="5"/>
        <v>-6.776069922405803E-2</v>
      </c>
    </row>
    <row r="32" spans="1:8" s="170" customFormat="1" ht="11.25">
      <c r="A32" s="181">
        <v>23</v>
      </c>
      <c r="B32" s="181">
        <v>1989</v>
      </c>
      <c r="C32" s="183">
        <v>114.37</v>
      </c>
      <c r="D32" s="180">
        <v>6.9900000000000004E-2</v>
      </c>
      <c r="E32" s="177">
        <f t="shared" si="3"/>
        <v>0.34680828014339415</v>
      </c>
      <c r="F32" s="178">
        <v>43.064670646052619</v>
      </c>
      <c r="G32" s="177">
        <f t="shared" si="4"/>
        <v>0.15175302161286872</v>
      </c>
      <c r="H32" s="177">
        <f t="shared" si="5"/>
        <v>0.19505525853052544</v>
      </c>
    </row>
    <row r="33" spans="1:8" s="170" customFormat="1" ht="11.25">
      <c r="A33" s="181">
        <v>24</v>
      </c>
      <c r="B33" s="181">
        <v>1988</v>
      </c>
      <c r="C33" s="183">
        <v>106.13</v>
      </c>
      <c r="D33" s="180">
        <v>7.0400000000000004E-2</v>
      </c>
      <c r="E33" s="177">
        <f t="shared" si="3"/>
        <v>0.14804062941675314</v>
      </c>
      <c r="F33" s="178">
        <v>40.103226476479989</v>
      </c>
      <c r="G33" s="177">
        <f t="shared" si="4"/>
        <v>0.17358813195879449</v>
      </c>
      <c r="H33" s="177">
        <f t="shared" si="5"/>
        <v>-2.5547502542041356E-2</v>
      </c>
    </row>
    <row r="34" spans="1:8" s="170" customFormat="1" ht="11.25">
      <c r="A34" s="181">
        <v>25</v>
      </c>
      <c r="B34" s="181">
        <v>1987</v>
      </c>
      <c r="C34" s="183">
        <v>120.09</v>
      </c>
      <c r="D34" s="180">
        <v>5.8799999999999998E-2</v>
      </c>
      <c r="E34" s="177">
        <f t="shared" si="3"/>
        <v>-5.7446148721792052E-2</v>
      </c>
      <c r="F34" s="178">
        <v>48.919084183517285</v>
      </c>
      <c r="G34" s="177">
        <f t="shared" si="4"/>
        <v>-9.8445377451688743E-2</v>
      </c>
      <c r="H34" s="177">
        <f t="shared" si="5"/>
        <v>4.099922872989669E-2</v>
      </c>
    </row>
    <row r="35" spans="1:8" s="170" customFormat="1" ht="11.25">
      <c r="A35" s="181">
        <v>26</v>
      </c>
      <c r="B35" s="181">
        <v>1986</v>
      </c>
      <c r="C35" s="183">
        <v>92.06</v>
      </c>
      <c r="D35" s="180">
        <v>7.4200000000000002E-2</v>
      </c>
      <c r="E35" s="177">
        <f t="shared" si="3"/>
        <v>0.37867534216815119</v>
      </c>
      <c r="F35" s="178">
        <v>39.980950115214391</v>
      </c>
      <c r="G35" s="177">
        <f t="shared" si="4"/>
        <v>0.32360746883249791</v>
      </c>
      <c r="H35" s="177">
        <f t="shared" si="5"/>
        <v>5.5067873335653272E-2</v>
      </c>
    </row>
    <row r="36" spans="1:8" s="170" customFormat="1" ht="11.25">
      <c r="A36" s="181">
        <v>27</v>
      </c>
      <c r="B36" s="181">
        <v>1985</v>
      </c>
      <c r="C36" s="183">
        <v>75.83</v>
      </c>
      <c r="D36" s="180">
        <v>8.5999999999999993E-2</v>
      </c>
      <c r="E36" s="177">
        <f t="shared" si="3"/>
        <v>0.30003138599498885</v>
      </c>
      <c r="F36" s="178">
        <v>32.566904009839661</v>
      </c>
      <c r="G36" s="177">
        <f t="shared" si="4"/>
        <v>0.35047992593726829</v>
      </c>
      <c r="H36" s="177">
        <f t="shared" si="5"/>
        <v>-5.0448539942279436E-2</v>
      </c>
    </row>
    <row r="37" spans="1:8" s="170" customFormat="1" ht="11.25">
      <c r="A37" s="181">
        <v>28</v>
      </c>
      <c r="B37" s="181">
        <v>1984</v>
      </c>
      <c r="C37" s="183">
        <v>68.5</v>
      </c>
      <c r="D37" s="180">
        <v>9.2499999999999999E-2</v>
      </c>
      <c r="E37" s="177">
        <f t="shared" si="3"/>
        <v>0.19950729927007296</v>
      </c>
      <c r="F37" s="178">
        <v>31.489787671250426</v>
      </c>
      <c r="G37" s="177">
        <f t="shared" si="4"/>
        <v>0.16123056756030607</v>
      </c>
      <c r="H37" s="177">
        <f t="shared" si="5"/>
        <v>3.8276731709766892E-2</v>
      </c>
    </row>
    <row r="38" spans="1:8" s="170" customFormat="1" ht="11.25">
      <c r="A38" s="181">
        <v>29</v>
      </c>
      <c r="B38" s="181">
        <v>1983</v>
      </c>
      <c r="C38" s="183">
        <v>61.89</v>
      </c>
      <c r="D38" s="180">
        <v>9.4799999999999995E-2</v>
      </c>
      <c r="E38" s="177">
        <f t="shared" si="3"/>
        <v>0.20160239133947325</v>
      </c>
      <c r="F38" s="178">
        <v>29.414973850512478</v>
      </c>
      <c r="G38" s="177">
        <f t="shared" si="4"/>
        <v>0.20652113619445253</v>
      </c>
      <c r="H38" s="177">
        <f t="shared" si="5"/>
        <v>-4.9187448549792845E-3</v>
      </c>
    </row>
    <row r="39" spans="1:8" s="170" customFormat="1" ht="11.25">
      <c r="A39" s="181">
        <v>30</v>
      </c>
      <c r="B39" s="181">
        <v>1982</v>
      </c>
      <c r="C39" s="183">
        <v>51.81</v>
      </c>
      <c r="D39" s="180">
        <v>0.1074</v>
      </c>
      <c r="E39" s="177">
        <f t="shared" si="3"/>
        <v>0.30195703532136647</v>
      </c>
      <c r="F39" s="178">
        <v>24.48406952166129</v>
      </c>
      <c r="G39" s="177">
        <f t="shared" si="4"/>
        <v>0.36476388538882115</v>
      </c>
      <c r="H39" s="177">
        <f t="shared" si="5"/>
        <v>-6.2806850067454678E-2</v>
      </c>
    </row>
    <row r="40" spans="1:8" s="170" customFormat="1" ht="11.25">
      <c r="A40" s="181">
        <v>31</v>
      </c>
      <c r="B40" s="181">
        <v>1981</v>
      </c>
      <c r="C40" s="183">
        <v>52.01</v>
      </c>
      <c r="D40" s="180">
        <v>9.7799999999999998E-2</v>
      </c>
      <c r="E40" s="177">
        <f t="shared" si="3"/>
        <v>9.3954585656604583E-2</v>
      </c>
      <c r="F40" s="178">
        <v>29.36935861795142</v>
      </c>
      <c r="G40" s="177">
        <f t="shared" si="4"/>
        <v>-3.0143290080193137E-2</v>
      </c>
      <c r="H40" s="177">
        <f t="shared" si="5"/>
        <v>0.12409787573679772</v>
      </c>
    </row>
    <row r="41" spans="1:8" s="170" customFormat="1" ht="11.25">
      <c r="A41" s="181">
        <v>32</v>
      </c>
      <c r="B41" s="181">
        <v>1980</v>
      </c>
      <c r="C41" s="183">
        <v>50.26</v>
      </c>
      <c r="D41" s="180">
        <v>9.5299999999999996E-2</v>
      </c>
      <c r="E41" s="177">
        <f t="shared" si="3"/>
        <v>0.13011894150417827</v>
      </c>
      <c r="F41" s="178">
        <v>34.69274080531126</v>
      </c>
      <c r="G41" s="177">
        <f t="shared" si="4"/>
        <v>-3.8145795248245074E-2</v>
      </c>
      <c r="H41" s="177">
        <f t="shared" si="5"/>
        <v>0.16826473675242334</v>
      </c>
    </row>
    <row r="42" spans="1:8" s="170" customFormat="1" ht="11.25">
      <c r="A42" s="181">
        <v>33</v>
      </c>
      <c r="B42" s="181">
        <v>1979</v>
      </c>
      <c r="C42" s="183">
        <v>50.33</v>
      </c>
      <c r="D42" s="180">
        <v>8.9300000000000004E-2</v>
      </c>
      <c r="E42" s="177">
        <f t="shared" si="3"/>
        <v>8.7909179415855354E-2</v>
      </c>
      <c r="F42" s="178">
        <v>43.91387010169759</v>
      </c>
      <c r="G42" s="177">
        <f t="shared" si="4"/>
        <v>-0.11889476569236597</v>
      </c>
      <c r="H42" s="177">
        <f t="shared" si="5"/>
        <v>0.20680394510822131</v>
      </c>
    </row>
    <row r="43" spans="1:8" s="170" customFormat="1" ht="11.25">
      <c r="A43" s="181">
        <v>34</v>
      </c>
      <c r="B43" s="181">
        <v>1978</v>
      </c>
      <c r="C43" s="183">
        <v>52.4</v>
      </c>
      <c r="D43" s="180">
        <v>7.9100000000000004E-2</v>
      </c>
      <c r="E43" s="177">
        <f t="shared" si="3"/>
        <v>3.9596183206106868E-2</v>
      </c>
      <c r="F43" s="178">
        <v>49.092876493738849</v>
      </c>
      <c r="G43" s="177">
        <f t="shared" si="4"/>
        <v>-2.4015834398940263E-2</v>
      </c>
      <c r="H43" s="177">
        <f t="shared" si="5"/>
        <v>6.361201760504713E-2</v>
      </c>
    </row>
    <row r="44" spans="1:8" s="170" customFormat="1" ht="11.25">
      <c r="A44" s="181">
        <v>35</v>
      </c>
      <c r="B44" s="181">
        <v>1977</v>
      </c>
      <c r="C44" s="183">
        <v>54.01</v>
      </c>
      <c r="D44" s="180">
        <v>7.1400000000000005E-2</v>
      </c>
      <c r="E44" s="177">
        <f t="shared" si="3"/>
        <v>4.1590705424921326E-2</v>
      </c>
      <c r="F44" s="178">
        <v>50.951300061671255</v>
      </c>
      <c r="G44" s="177">
        <f t="shared" si="4"/>
        <v>4.2031830973408707E-2</v>
      </c>
      <c r="H44" s="177">
        <f t="shared" si="5"/>
        <v>-4.4112554848738106E-4</v>
      </c>
    </row>
    <row r="45" spans="1:8" s="170" customFormat="1" ht="11.25">
      <c r="A45" s="181">
        <v>36</v>
      </c>
      <c r="B45" s="181">
        <v>1976</v>
      </c>
      <c r="C45" s="183">
        <v>46.99</v>
      </c>
      <c r="D45" s="180">
        <v>7.7600000000000002E-2</v>
      </c>
      <c r="E45" s="177">
        <f t="shared" si="3"/>
        <v>0.22699348797616506</v>
      </c>
      <c r="F45" s="178">
        <v>43.91387010169759</v>
      </c>
      <c r="G45" s="177">
        <f t="shared" si="4"/>
        <v>0.25134268363076906</v>
      </c>
      <c r="H45" s="177">
        <f t="shared" si="5"/>
        <v>-2.4349195654604E-2</v>
      </c>
    </row>
    <row r="46" spans="1:8" s="170" customFormat="1" ht="11.25">
      <c r="A46" s="181">
        <v>37</v>
      </c>
      <c r="B46" s="181">
        <v>1975</v>
      </c>
      <c r="C46" s="183">
        <v>38.19</v>
      </c>
      <c r="D46" s="180">
        <v>9.1999999999999998E-2</v>
      </c>
      <c r="E46" s="177">
        <f t="shared" si="3"/>
        <v>0.32242681330191159</v>
      </c>
      <c r="F46" s="178">
        <v>41.755753115077155</v>
      </c>
      <c r="G46" s="177">
        <f t="shared" si="4"/>
        <v>0.14747948551302417</v>
      </c>
      <c r="H46" s="177">
        <f t="shared" si="5"/>
        <v>0.17494732778888741</v>
      </c>
    </row>
    <row r="47" spans="1:8" s="170" customFormat="1" ht="11.25">
      <c r="A47" s="181">
        <v>38</v>
      </c>
      <c r="B47" s="181">
        <v>1974</v>
      </c>
      <c r="C47" s="183">
        <v>48.6</v>
      </c>
      <c r="D47" s="180">
        <v>7.1300000000000002E-2</v>
      </c>
      <c r="E47" s="177">
        <f t="shared" si="3"/>
        <v>-0.1428975308641976</v>
      </c>
      <c r="F47" s="178">
        <v>52.537294702219654</v>
      </c>
      <c r="G47" s="177">
        <f t="shared" si="4"/>
        <v>-0.12908052509327217</v>
      </c>
      <c r="H47" s="177">
        <f t="shared" si="5"/>
        <v>-1.3817005770925428E-2</v>
      </c>
    </row>
    <row r="48" spans="1:8" s="170" customFormat="1" ht="11.25">
      <c r="A48" s="181">
        <v>39</v>
      </c>
      <c r="B48" s="181">
        <v>1973</v>
      </c>
      <c r="C48" s="183">
        <v>60.01</v>
      </c>
      <c r="D48" s="180">
        <v>5.5599999999999997E-2</v>
      </c>
      <c r="E48" s="177">
        <f t="shared" si="3"/>
        <v>-0.13453497750374932</v>
      </c>
      <c r="F48" s="178">
        <v>58.508250524830295</v>
      </c>
      <c r="G48" s="177">
        <f t="shared" si="4"/>
        <v>-3.3686801518260874E-2</v>
      </c>
      <c r="H48" s="177">
        <f t="shared" si="5"/>
        <v>-0.10084817598548845</v>
      </c>
    </row>
    <row r="49" spans="1:8" s="170" customFormat="1" ht="11.25">
      <c r="A49" s="181">
        <v>40</v>
      </c>
      <c r="B49" s="181">
        <v>1972</v>
      </c>
      <c r="C49" s="183">
        <v>60.19</v>
      </c>
      <c r="D49" s="180">
        <v>5.4199999999999998E-2</v>
      </c>
      <c r="E49" s="177">
        <f t="shared" si="3"/>
        <v>5.1209470011629843E-2</v>
      </c>
      <c r="F49" s="178">
        <v>56.473515932398719</v>
      </c>
      <c r="G49" s="177">
        <f t="shared" si="4"/>
        <v>0.10685955164639331</v>
      </c>
      <c r="H49" s="177">
        <f t="shared" si="5"/>
        <v>-5.5650081634763468E-2</v>
      </c>
    </row>
    <row r="50" spans="1:8" s="170" customFormat="1" ht="11.25">
      <c r="A50" s="181">
        <v>41</v>
      </c>
      <c r="B50" s="181">
        <v>1971</v>
      </c>
      <c r="C50" s="183">
        <v>63.43</v>
      </c>
      <c r="D50" s="180">
        <v>5.04E-2</v>
      </c>
      <c r="E50" s="177">
        <f t="shared" si="3"/>
        <v>-6.7993063219300154E-4</v>
      </c>
      <c r="F50" s="178">
        <v>53.933698748241248</v>
      </c>
      <c r="G50" s="177">
        <f t="shared" si="4"/>
        <v>0.12125660460790724</v>
      </c>
      <c r="H50" s="177">
        <f t="shared" si="5"/>
        <v>-0.12193653524010024</v>
      </c>
    </row>
    <row r="51" spans="1:8" s="170" customFormat="1" ht="11.25">
      <c r="A51" s="181">
        <v>42</v>
      </c>
      <c r="B51" s="181">
        <v>1970</v>
      </c>
      <c r="C51" s="183">
        <v>55.72</v>
      </c>
      <c r="D51" s="180">
        <v>5.6099999999999997E-2</v>
      </c>
      <c r="E51" s="177">
        <f t="shared" si="3"/>
        <v>0.19447042354630295</v>
      </c>
      <c r="F51" s="178">
        <v>50.460548629850393</v>
      </c>
      <c r="G51" s="177">
        <f t="shared" si="4"/>
        <v>0.14809886775527537</v>
      </c>
      <c r="H51" s="177">
        <f t="shared" si="5"/>
        <v>4.6371555791027586E-2</v>
      </c>
    </row>
    <row r="52" spans="1:8" s="170" customFormat="1" ht="11.25">
      <c r="A52" s="181">
        <v>43</v>
      </c>
      <c r="B52" s="181">
        <v>1969</v>
      </c>
      <c r="C52" s="183">
        <v>68.650000000000006</v>
      </c>
      <c r="D52" s="180">
        <v>4.4499999999999998E-2</v>
      </c>
      <c r="E52" s="177">
        <f t="shared" si="3"/>
        <v>-0.14384668608885659</v>
      </c>
      <c r="F52" s="178">
        <v>62.42760121293054</v>
      </c>
      <c r="G52" s="177">
        <f t="shared" si="4"/>
        <v>-0.1276206746420675</v>
      </c>
      <c r="H52" s="177">
        <f t="shared" si="5"/>
        <v>-1.622601144678909E-2</v>
      </c>
    </row>
    <row r="53" spans="1:8" s="170" customFormat="1" ht="11.25">
      <c r="A53" s="181">
        <v>44</v>
      </c>
      <c r="B53" s="181">
        <v>1968</v>
      </c>
      <c r="C53" s="183">
        <v>68.02</v>
      </c>
      <c r="D53" s="180">
        <v>4.3499999999999997E-2</v>
      </c>
      <c r="E53" s="177">
        <f t="shared" si="3"/>
        <v>5.2761981770067766E-2</v>
      </c>
      <c r="F53" s="178">
        <v>66.968054956740929</v>
      </c>
      <c r="G53" s="177">
        <f t="shared" si="4"/>
        <v>-8.0703216505168523E-3</v>
      </c>
      <c r="H53" s="177">
        <f t="shared" si="5"/>
        <v>6.083230342058462E-2</v>
      </c>
    </row>
    <row r="54" spans="1:8" s="170" customFormat="1" ht="11.25">
      <c r="A54" s="181">
        <v>45</v>
      </c>
      <c r="B54" s="181">
        <v>1967</v>
      </c>
      <c r="C54" s="183">
        <v>70.63</v>
      </c>
      <c r="D54" s="180">
        <v>3.9199999999999999E-2</v>
      </c>
      <c r="E54" s="177">
        <f t="shared" si="3"/>
        <v>2.2468639388361911E-3</v>
      </c>
      <c r="F54" s="178">
        <v>78.686665672096439</v>
      </c>
      <c r="G54" s="177">
        <f t="shared" si="4"/>
        <v>-9.8092995165414074E-2</v>
      </c>
      <c r="H54" s="177">
        <f t="shared" si="5"/>
        <v>0.10033985910425026</v>
      </c>
    </row>
    <row r="55" spans="1:8" s="170" customFormat="1" ht="11.25">
      <c r="A55" s="181">
        <v>46</v>
      </c>
      <c r="B55" s="181">
        <v>1966</v>
      </c>
      <c r="C55" s="183">
        <v>74.5</v>
      </c>
      <c r="D55" s="180">
        <v>3.4700000000000002E-2</v>
      </c>
      <c r="E55" s="177">
        <f t="shared" si="3"/>
        <v>-1.7246308724832272E-2</v>
      </c>
      <c r="F55" s="178">
        <v>86.566066861261859</v>
      </c>
      <c r="G55" s="177">
        <f t="shared" si="4"/>
        <v>-4.4814340420281297E-2</v>
      </c>
      <c r="H55" s="177">
        <f t="shared" si="5"/>
        <v>2.7568031695449025E-2</v>
      </c>
    </row>
    <row r="56" spans="1:8" s="170" customFormat="1" ht="11.25">
      <c r="A56" s="181">
        <v>47</v>
      </c>
      <c r="B56" s="181">
        <v>1965</v>
      </c>
      <c r="C56" s="183">
        <v>75.87</v>
      </c>
      <c r="D56" s="180">
        <v>3.15E-2</v>
      </c>
      <c r="E56" s="177">
        <f t="shared" si="3"/>
        <v>1.3442796889416048E-2</v>
      </c>
      <c r="F56" s="178">
        <v>91.397277445900059</v>
      </c>
      <c r="G56" s="177">
        <f t="shared" si="4"/>
        <v>-9.0944786088427015E-3</v>
      </c>
      <c r="H56" s="177">
        <f t="shared" si="5"/>
        <v>2.2537275498258749E-2</v>
      </c>
    </row>
    <row r="57" spans="1:8" s="170" customFormat="1" ht="11.25">
      <c r="A57" s="181">
        <v>48</v>
      </c>
      <c r="B57" s="181">
        <v>1964</v>
      </c>
      <c r="C57" s="183">
        <v>67.260000000000005</v>
      </c>
      <c r="D57" s="180">
        <v>3.3099999999999997E-2</v>
      </c>
      <c r="E57" s="177">
        <f t="shared" si="3"/>
        <v>0.16111070472792147</v>
      </c>
      <c r="F57" s="178">
        <v>92.009045741628867</v>
      </c>
      <c r="G57" s="177">
        <f t="shared" si="4"/>
        <v>3.6824984727976691E-2</v>
      </c>
      <c r="H57" s="177">
        <f t="shared" si="5"/>
        <v>0.12428571999994478</v>
      </c>
    </row>
    <row r="58" spans="1:8" s="170" customFormat="1" ht="11.25">
      <c r="A58" s="181">
        <v>49</v>
      </c>
      <c r="B58" s="181">
        <v>1963</v>
      </c>
      <c r="C58" s="183">
        <v>63.35</v>
      </c>
      <c r="D58" s="180">
        <v>3.3000000000000002E-2</v>
      </c>
      <c r="E58" s="177">
        <f t="shared" si="3"/>
        <v>9.4720599842146869E-2</v>
      </c>
      <c r="F58" s="178">
        <v>93.564295698655869</v>
      </c>
      <c r="G58" s="177">
        <f t="shared" si="4"/>
        <v>2.6129091494974183E-2</v>
      </c>
      <c r="H58" s="177">
        <f t="shared" si="5"/>
        <v>6.8591508347172689E-2</v>
      </c>
    </row>
    <row r="59" spans="1:8" s="170" customFormat="1" ht="11.25">
      <c r="A59" s="181">
        <v>50</v>
      </c>
      <c r="B59" s="181">
        <v>1962</v>
      </c>
      <c r="C59" s="183">
        <v>62.69</v>
      </c>
      <c r="D59" s="180">
        <v>3.2000000000000001E-2</v>
      </c>
      <c r="E59" s="177">
        <f t="shared" si="3"/>
        <v>4.2527994895517687E-2</v>
      </c>
      <c r="F59" s="178">
        <v>89.596566105502447</v>
      </c>
      <c r="G59" s="177">
        <f t="shared" si="4"/>
        <v>8.8928961672160495E-2</v>
      </c>
      <c r="H59" s="177">
        <f t="shared" si="5"/>
        <v>-4.6400966776642807E-2</v>
      </c>
    </row>
    <row r="60" spans="1:8" s="170" customFormat="1" ht="11.25">
      <c r="A60" s="181">
        <v>51</v>
      </c>
      <c r="B60" s="181">
        <v>1961</v>
      </c>
      <c r="C60" s="183">
        <v>52.73</v>
      </c>
      <c r="D60" s="180">
        <v>3.5799999999999998E-2</v>
      </c>
      <c r="E60" s="177">
        <f t="shared" si="3"/>
        <v>0.22468678171818701</v>
      </c>
      <c r="F60" s="178">
        <v>89.744670373764919</v>
      </c>
      <c r="G60" s="177">
        <f t="shared" si="4"/>
        <v>4.2920607047697776E-2</v>
      </c>
      <c r="H60" s="177">
        <f t="shared" si="5"/>
        <v>0.18176617467048922</v>
      </c>
    </row>
    <row r="61" spans="1:8" s="170" customFormat="1" ht="11.25">
      <c r="A61" s="181">
        <v>52</v>
      </c>
      <c r="B61" s="181">
        <v>1960</v>
      </c>
      <c r="C61" s="183">
        <v>44.5</v>
      </c>
      <c r="D61" s="180">
        <v>4.0300000000000002E-2</v>
      </c>
      <c r="E61" s="177">
        <f t="shared" si="3"/>
        <v>0.22524382022471903</v>
      </c>
      <c r="F61" s="178">
        <v>84.355784285788204</v>
      </c>
      <c r="G61" s="177">
        <f t="shared" si="4"/>
        <v>0.11130103486641997</v>
      </c>
      <c r="H61" s="177">
        <f t="shared" si="5"/>
        <v>0.11394278535829906</v>
      </c>
    </row>
    <row r="62" spans="1:8" s="170" customFormat="1" ht="11.25">
      <c r="A62" s="181">
        <v>53</v>
      </c>
      <c r="B62" s="181">
        <v>1959</v>
      </c>
      <c r="C62" s="183">
        <v>43.96</v>
      </c>
      <c r="D62" s="180">
        <v>3.7699999999999997E-2</v>
      </c>
      <c r="E62" s="177">
        <f t="shared" si="3"/>
        <v>4.9983894449499522E-2</v>
      </c>
      <c r="F62" s="178">
        <v>91.549672578237178</v>
      </c>
      <c r="G62" s="177">
        <f t="shared" si="4"/>
        <v>-3.4886943912546695E-2</v>
      </c>
      <c r="H62" s="177">
        <f t="shared" si="5"/>
        <v>8.4870838362046216E-2</v>
      </c>
    </row>
    <row r="63" spans="1:8" s="170" customFormat="1" ht="11.25">
      <c r="A63" s="181">
        <v>54</v>
      </c>
      <c r="B63" s="181">
        <v>1958</v>
      </c>
      <c r="C63" s="183">
        <v>33.299999999999997</v>
      </c>
      <c r="D63" s="180">
        <v>4.87E-2</v>
      </c>
      <c r="E63" s="177">
        <f t="shared" si="3"/>
        <v>0.36882012012012028</v>
      </c>
      <c r="F63" s="178">
        <v>101.22079687805675</v>
      </c>
      <c r="G63" s="177">
        <f t="shared" si="4"/>
        <v>-5.6027263909527544E-2</v>
      </c>
      <c r="H63" s="177">
        <f t="shared" si="5"/>
        <v>0.42484738402964783</v>
      </c>
    </row>
    <row r="64" spans="1:8" s="170" customFormat="1" ht="11.25">
      <c r="A64" s="181">
        <v>55</v>
      </c>
      <c r="B64" s="181">
        <v>1957</v>
      </c>
      <c r="C64" s="183">
        <v>32.32</v>
      </c>
      <c r="D64" s="180">
        <v>4.87E-2</v>
      </c>
      <c r="E64" s="177">
        <f t="shared" si="3"/>
        <v>7.9021782178217731E-2</v>
      </c>
      <c r="F64" s="178">
        <v>100.69505304377618</v>
      </c>
      <c r="G64" s="177">
        <f t="shared" si="4"/>
        <v>4.4945046429570264E-2</v>
      </c>
      <c r="H64" s="177">
        <f t="shared" si="5"/>
        <v>3.4076735748647467E-2</v>
      </c>
    </row>
    <row r="65" spans="1:8" s="170" customFormat="1" ht="11.25">
      <c r="A65" s="181">
        <v>56</v>
      </c>
      <c r="B65" s="181">
        <v>1956</v>
      </c>
      <c r="C65" s="183">
        <v>31.55</v>
      </c>
      <c r="D65" s="180">
        <v>4.7199999999999999E-2</v>
      </c>
      <c r="E65" s="177">
        <f t="shared" si="3"/>
        <v>7.1605705229793967E-2</v>
      </c>
      <c r="F65" s="178">
        <v>112.99807945432754</v>
      </c>
      <c r="G65" s="177">
        <f t="shared" si="4"/>
        <v>-7.3479358681554738E-2</v>
      </c>
      <c r="H65" s="177">
        <f t="shared" si="5"/>
        <v>0.14508506391134871</v>
      </c>
    </row>
    <row r="66" spans="1:8" s="170" customFormat="1" ht="11.25">
      <c r="A66" s="181">
        <v>57</v>
      </c>
      <c r="B66" s="181">
        <v>1955</v>
      </c>
      <c r="C66" s="183">
        <v>29.89</v>
      </c>
      <c r="D66" s="180">
        <v>4.6100000000000002E-2</v>
      </c>
      <c r="E66" s="177">
        <f t="shared" si="3"/>
        <v>0.10163696888591503</v>
      </c>
      <c r="F66" s="178">
        <v>116.76936481141405</v>
      </c>
      <c r="G66" s="177">
        <f t="shared" si="4"/>
        <v>1.9586870518895835E-3</v>
      </c>
      <c r="H66" s="177">
        <f t="shared" si="5"/>
        <v>9.967828183402544E-2</v>
      </c>
    </row>
    <row r="67" spans="1:8" s="170" customFormat="1" ht="11.25">
      <c r="A67" s="181">
        <v>58</v>
      </c>
      <c r="B67" s="181">
        <v>1954</v>
      </c>
      <c r="C67" s="183">
        <v>25.51</v>
      </c>
      <c r="D67" s="180">
        <v>5.1999999999999998E-2</v>
      </c>
      <c r="E67" s="177">
        <f t="shared" si="3"/>
        <v>0.22369737357898858</v>
      </c>
      <c r="F67" s="178">
        <v>112.79347577083298</v>
      </c>
      <c r="G67" s="177">
        <f t="shared" si="4"/>
        <v>7.0712326099303821E-2</v>
      </c>
      <c r="H67" s="177">
        <f t="shared" si="5"/>
        <v>0.15298504747968478</v>
      </c>
    </row>
    <row r="68" spans="1:8" s="170" customFormat="1" ht="11.25">
      <c r="A68" s="181">
        <v>59</v>
      </c>
      <c r="B68" s="181">
        <v>1953</v>
      </c>
      <c r="C68" s="183">
        <v>24.41</v>
      </c>
      <c r="D68" s="180">
        <v>5.11E-2</v>
      </c>
      <c r="E68" s="177">
        <f t="shared" si="3"/>
        <v>9.6163498566161465E-2</v>
      </c>
      <c r="F68" s="178">
        <v>114.23643805742827</v>
      </c>
      <c r="G68" s="177">
        <f t="shared" si="4"/>
        <v>2.2383731118430457E-2</v>
      </c>
      <c r="H68" s="177">
        <f t="shared" si="5"/>
        <v>7.3779767447731015E-2</v>
      </c>
    </row>
    <row r="69" spans="1:8" s="170" customFormat="1" ht="11.25">
      <c r="A69" s="181">
        <v>60</v>
      </c>
      <c r="B69" s="181">
        <v>1952</v>
      </c>
      <c r="C69" s="183">
        <v>22.22</v>
      </c>
      <c r="D69" s="180">
        <v>5.5E-2</v>
      </c>
      <c r="E69" s="177">
        <f t="shared" si="3"/>
        <v>0.15355985598559863</v>
      </c>
      <c r="F69" s="178">
        <v>113.40881486859843</v>
      </c>
      <c r="G69" s="177">
        <f t="shared" si="4"/>
        <v>4.2568324115046893E-2</v>
      </c>
      <c r="H69" s="177">
        <f t="shared" si="5"/>
        <v>0.11099153187055173</v>
      </c>
    </row>
    <row r="70" spans="1:8" s="170" customFormat="1" ht="11.25">
      <c r="A70" s="181">
        <v>61</v>
      </c>
      <c r="B70" s="181">
        <v>1951</v>
      </c>
      <c r="C70" s="183">
        <v>20.010000000000002</v>
      </c>
      <c r="D70" s="180">
        <v>6.0600000000000001E-2</v>
      </c>
      <c r="E70" s="177">
        <f t="shared" si="3"/>
        <v>0.17104477761119424</v>
      </c>
      <c r="F70" s="178">
        <v>123.4447624338745</v>
      </c>
      <c r="G70" s="177">
        <f t="shared" si="4"/>
        <v>-4.889593893065608E-2</v>
      </c>
      <c r="H70" s="177">
        <f t="shared" si="5"/>
        <v>0.21994071654185032</v>
      </c>
    </row>
    <row r="71" spans="1:8" s="170" customFormat="1" ht="11.25">
      <c r="A71" s="181">
        <v>62</v>
      </c>
      <c r="B71" s="181">
        <v>1950</v>
      </c>
      <c r="C71" s="183">
        <v>20.2</v>
      </c>
      <c r="D71" s="180">
        <v>5.5399999999999998E-2</v>
      </c>
      <c r="E71" s="177">
        <f t="shared" si="3"/>
        <v>4.5994059405940702E-2</v>
      </c>
      <c r="F71" s="178">
        <v>125.0762004579111</v>
      </c>
      <c r="G71" s="177">
        <f t="shared" si="4"/>
        <v>1.8936951772535158E-2</v>
      </c>
      <c r="H71" s="177">
        <f t="shared" si="5"/>
        <v>2.7057107633405544E-2</v>
      </c>
    </row>
    <row r="72" spans="1:8" s="170" customFormat="1" ht="11.25">
      <c r="A72" s="181">
        <v>63</v>
      </c>
      <c r="B72" s="181">
        <v>1949</v>
      </c>
      <c r="C72" s="183">
        <v>16.54</v>
      </c>
      <c r="D72" s="180">
        <v>5.7000000000000002E-2</v>
      </c>
      <c r="E72" s="177">
        <f t="shared" si="3"/>
        <v>0.27828174123337368</v>
      </c>
      <c r="F72" s="178">
        <v>119.82205973658691</v>
      </c>
      <c r="G72" s="177">
        <f t="shared" si="4"/>
        <v>7.7232362235035906E-2</v>
      </c>
      <c r="H72" s="177">
        <f t="shared" si="5"/>
        <v>0.20104937899833777</v>
      </c>
    </row>
    <row r="73" spans="1:8" s="170" customFormat="1" ht="11.25">
      <c r="A73" s="181">
        <v>64</v>
      </c>
      <c r="B73" s="181">
        <v>1948</v>
      </c>
      <c r="C73" s="183">
        <v>16.53</v>
      </c>
      <c r="D73" s="180">
        <v>5.3499999999999999E-2</v>
      </c>
      <c r="E73" s="177">
        <f t="shared" si="3"/>
        <v>5.4104960677555838E-2</v>
      </c>
      <c r="F73" s="178">
        <v>118.50064686850043</v>
      </c>
      <c r="G73" s="177">
        <f t="shared" si="4"/>
        <v>4.4906192571181731E-2</v>
      </c>
      <c r="H73" s="177">
        <f t="shared" si="5"/>
        <v>9.198768106374107E-3</v>
      </c>
    </row>
    <row r="74" spans="1:8" s="170" customFormat="1" ht="11.25">
      <c r="A74" s="181">
        <v>65</v>
      </c>
      <c r="B74" s="181">
        <v>1947</v>
      </c>
      <c r="C74" s="183">
        <v>19.21</v>
      </c>
      <c r="D74" s="180">
        <v>3.5400000000000001E-2</v>
      </c>
      <c r="E74" s="177">
        <f t="shared" si="3"/>
        <v>-0.10411067152524724</v>
      </c>
      <c r="F74" s="178">
        <v>126.02148750581925</v>
      </c>
      <c r="G74" s="177">
        <f t="shared" si="4"/>
        <v>-2.7938415162384479E-2</v>
      </c>
      <c r="H74" s="177">
        <f t="shared" si="5"/>
        <v>-7.6172256362862761E-2</v>
      </c>
    </row>
    <row r="75" spans="1:8" s="170" customFormat="1" ht="11.25">
      <c r="A75" s="181">
        <v>66</v>
      </c>
      <c r="B75" s="181">
        <v>1946</v>
      </c>
      <c r="C75" s="183">
        <v>21.34</v>
      </c>
      <c r="D75" s="180">
        <v>2.98E-2</v>
      </c>
      <c r="E75" s="177">
        <f t="shared" si="3"/>
        <v>-7.0012558575445138E-2</v>
      </c>
      <c r="F75" s="178">
        <v>126.73675769138804</v>
      </c>
      <c r="G75" s="177">
        <f t="shared" si="4"/>
        <v>2.5917735898134144E-2</v>
      </c>
      <c r="H75" s="177">
        <f t="shared" si="5"/>
        <v>-9.5930294473579286E-2</v>
      </c>
    </row>
    <row r="76" spans="1:8" s="170" customFormat="1" ht="11.25">
      <c r="A76" s="181">
        <v>67</v>
      </c>
      <c r="B76" s="181">
        <v>1945</v>
      </c>
      <c r="C76" s="183">
        <v>13.91</v>
      </c>
      <c r="D76" s="180">
        <v>4.48E-2</v>
      </c>
      <c r="E76" s="177">
        <f t="shared" si="3"/>
        <v>0.57894809489575838</v>
      </c>
      <c r="F76" s="178">
        <v>119.82205973658691</v>
      </c>
      <c r="G76" s="177">
        <f t="shared" si="4"/>
        <v>9.1090889096679353E-2</v>
      </c>
      <c r="H76" s="177">
        <f t="shared" si="5"/>
        <v>0.48785720579907904</v>
      </c>
    </row>
    <row r="77" spans="1:8" s="170" customFormat="1" ht="11.25">
      <c r="A77" s="181">
        <v>68</v>
      </c>
      <c r="B77" s="181">
        <v>1944</v>
      </c>
      <c r="C77" s="183">
        <v>12.1</v>
      </c>
      <c r="D77" s="180">
        <v>5.6899999999999999E-2</v>
      </c>
      <c r="E77" s="177">
        <f t="shared" si="3"/>
        <v>0.20648677685950417</v>
      </c>
      <c r="F77" s="178">
        <v>119.82205973658691</v>
      </c>
      <c r="G77" s="177">
        <f t="shared" si="4"/>
        <v>3.3382834586498308E-2</v>
      </c>
      <c r="H77" s="177">
        <f t="shared" si="5"/>
        <v>0.17310394227300585</v>
      </c>
    </row>
    <row r="78" spans="1:8" s="170" customFormat="1" ht="11.25">
      <c r="A78" s="181">
        <v>69</v>
      </c>
      <c r="B78" s="181">
        <v>1943</v>
      </c>
      <c r="C78" s="183">
        <v>9.2200000000000006</v>
      </c>
      <c r="D78" s="180">
        <v>6.2100000000000002E-2</v>
      </c>
      <c r="E78" s="177">
        <f t="shared" si="3"/>
        <v>0.37446442516268968</v>
      </c>
      <c r="F78" s="178">
        <v>118.50064686850043</v>
      </c>
      <c r="G78" s="177">
        <f t="shared" si="4"/>
        <v>4.4906192571181731E-2</v>
      </c>
      <c r="H78" s="177">
        <f t="shared" si="5"/>
        <v>0.32955823259150796</v>
      </c>
    </row>
    <row r="79" spans="1:8" s="170" customFormat="1" ht="11.25">
      <c r="A79" s="181">
        <v>70</v>
      </c>
      <c r="B79" s="181">
        <v>1942</v>
      </c>
      <c r="C79" s="183">
        <v>8.5399999999999991</v>
      </c>
      <c r="D79" s="180">
        <v>9.4E-2</v>
      </c>
      <c r="E79" s="177">
        <f t="shared" si="3"/>
        <v>0.17362529274004701</v>
      </c>
      <c r="F79" s="178">
        <v>117.63067513199601</v>
      </c>
      <c r="G79" s="177">
        <f t="shared" si="4"/>
        <v>4.1400525254485759E-2</v>
      </c>
      <c r="H79" s="177">
        <f t="shared" si="5"/>
        <v>0.13222476748556125</v>
      </c>
    </row>
    <row r="80" spans="1:8" s="170" customFormat="1" ht="11.25">
      <c r="A80" s="181">
        <v>71</v>
      </c>
      <c r="B80" s="181">
        <v>1941</v>
      </c>
      <c r="C80" s="183">
        <v>13.25</v>
      </c>
      <c r="D80" s="180">
        <v>7.17E-2</v>
      </c>
      <c r="E80" s="177">
        <f t="shared" si="3"/>
        <v>-0.28377169811320763</v>
      </c>
      <c r="F80" s="178">
        <v>116.34192732126922</v>
      </c>
      <c r="G80" s="177">
        <f t="shared" si="4"/>
        <v>4.5458657360233704E-2</v>
      </c>
      <c r="H80" s="177">
        <f t="shared" si="5"/>
        <v>-0.32923035547344132</v>
      </c>
    </row>
    <row r="81" spans="1:8" s="170" customFormat="1" ht="11.25">
      <c r="A81" s="181">
        <v>72</v>
      </c>
      <c r="B81" s="181">
        <v>1940</v>
      </c>
      <c r="C81" s="183">
        <v>16.97</v>
      </c>
      <c r="D81" s="180">
        <v>5.3999999999999999E-2</v>
      </c>
      <c r="E81" s="177">
        <f t="shared" si="3"/>
        <v>-0.1652103712433706</v>
      </c>
      <c r="F81" s="178">
        <v>112.38578932609771</v>
      </c>
      <c r="G81" s="177">
        <f t="shared" si="4"/>
        <v>7.0793096199075936E-2</v>
      </c>
      <c r="H81" s="177">
        <f t="shared" si="5"/>
        <v>-0.23600346744244655</v>
      </c>
    </row>
    <row r="82" spans="1:8" s="170" customFormat="1" ht="11.25">
      <c r="A82" s="181">
        <v>73</v>
      </c>
      <c r="B82" s="181">
        <v>1939</v>
      </c>
      <c r="C82" s="183">
        <v>16.05</v>
      </c>
      <c r="D82" s="180">
        <v>5.5300000000000002E-2</v>
      </c>
      <c r="E82" s="177">
        <f t="shared" si="3"/>
        <v>0.11262087227414319</v>
      </c>
      <c r="F82" s="178">
        <v>105.7549401055668</v>
      </c>
      <c r="G82" s="177">
        <f t="shared" si="4"/>
        <v>0.10052342907025401</v>
      </c>
      <c r="H82" s="177">
        <f t="shared" si="5"/>
        <v>1.2097443203889183E-2</v>
      </c>
    </row>
    <row r="83" spans="1:8" s="170" customFormat="1" ht="11.25">
      <c r="A83" s="181">
        <v>74</v>
      </c>
      <c r="B83" s="181">
        <v>1938</v>
      </c>
      <c r="C83" s="183">
        <v>14.3</v>
      </c>
      <c r="D83" s="180">
        <v>7.2999999999999995E-2</v>
      </c>
      <c r="E83" s="177">
        <f t="shared" si="3"/>
        <v>0.19537762237762235</v>
      </c>
      <c r="F83" s="178">
        <v>99.827289429267168</v>
      </c>
      <c r="G83" s="177">
        <f t="shared" si="4"/>
        <v>9.9448264428073974E-2</v>
      </c>
      <c r="H83" s="177">
        <f t="shared" si="5"/>
        <v>9.5929357949548377E-2</v>
      </c>
    </row>
    <row r="84" spans="1:8" s="170" customFormat="1" ht="11.25">
      <c r="A84" s="181">
        <v>75</v>
      </c>
      <c r="B84" s="181">
        <v>1937</v>
      </c>
      <c r="C84" s="183">
        <v>24.34</v>
      </c>
      <c r="D84" s="180">
        <v>4.3200000000000002E-2</v>
      </c>
      <c r="E84" s="177">
        <f>(((C83)-(C84))/C84)+D84</f>
        <v>-0.36928972884141326</v>
      </c>
      <c r="F84" s="178">
        <v>103.18173544479107</v>
      </c>
      <c r="G84" s="177">
        <f>SUM(F83-F84+4)/F84</f>
        <v>6.2564753509259221E-3</v>
      </c>
      <c r="H84" s="177">
        <f>E84-G84</f>
        <v>-0.37554620419233919</v>
      </c>
    </row>
    <row r="85" spans="1:8" s="170" customFormat="1" ht="11.25">
      <c r="A85" s="181">
        <v>76</v>
      </c>
      <c r="B85" s="188" t="s">
        <v>23</v>
      </c>
      <c r="C85" s="173"/>
      <c r="D85" s="184"/>
      <c r="E85" s="184">
        <f>AVERAGE(E8:E84)</f>
        <v>0.10563825263992589</v>
      </c>
      <c r="F85" s="184"/>
      <c r="G85" s="184">
        <f>AVERAGE(G8:G84)</f>
        <v>6.7227181475363593E-2</v>
      </c>
      <c r="H85" s="184">
        <f>AVERAGE(H8:H84)</f>
        <v>3.8411071164562369E-2</v>
      </c>
    </row>
    <row r="86" spans="1:8" s="170" customFormat="1" ht="11.25">
      <c r="A86" s="173"/>
      <c r="B86" s="188"/>
      <c r="C86" s="173"/>
      <c r="D86" s="184"/>
      <c r="E86" s="177"/>
      <c r="F86" s="177"/>
      <c r="G86" s="177"/>
      <c r="H86" s="177"/>
    </row>
    <row r="87" spans="1:8" s="170" customFormat="1" ht="11.25">
      <c r="A87" s="173"/>
      <c r="B87" s="188"/>
      <c r="C87" s="173"/>
      <c r="D87" s="184"/>
      <c r="E87" s="177"/>
      <c r="F87" s="177"/>
      <c r="G87" s="177"/>
      <c r="H87" s="177"/>
    </row>
    <row r="88" spans="1:8" s="170" customFormat="1" ht="105" customHeight="1">
      <c r="A88" s="417" t="s">
        <v>56</v>
      </c>
      <c r="B88" s="417"/>
      <c r="C88" s="417"/>
      <c r="D88" s="417"/>
      <c r="E88" s="417"/>
    </row>
    <row r="89" spans="1:8" s="170" customFormat="1" ht="11.25">
      <c r="A89" s="170" t="s">
        <v>57</v>
      </c>
    </row>
  </sheetData>
  <mergeCells count="1">
    <mergeCell ref="A88:E88"/>
  </mergeCells>
  <printOptions horizontalCentered="1"/>
  <pageMargins left="0.7" right="0.7" top="0.75" bottom="0.5" header="0.25" footer="0.25"/>
  <pageSetup scale="70" pageOrder="overThenDown" orientation="portrait" r:id="rId1"/>
  <headerFooter>
    <oddHeader>&amp;C&amp;A&amp;R&amp;8CASE NO. 2013-00148
ATTACHMENT 1
TO STAFF DR. NO. 2-48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4:P90"/>
  <sheetViews>
    <sheetView view="pageBreakPreview" zoomScale="60" zoomScaleNormal="80" zoomScalePageLayoutView="70" workbookViewId="0"/>
  </sheetViews>
  <sheetFormatPr defaultRowHeight="11.25"/>
  <cols>
    <col min="1" max="1" width="6.28515625" style="43" customWidth="1"/>
    <col min="2" max="2" width="12.5703125" style="65" bestFit="1" customWidth="1"/>
    <col min="3" max="3" width="11.28515625" style="65" bestFit="1" customWidth="1"/>
    <col min="4" max="4" width="19.140625" style="65" bestFit="1" customWidth="1"/>
    <col min="5" max="5" width="15.85546875" style="65" bestFit="1" customWidth="1"/>
    <col min="6" max="6" width="17.7109375" style="65" bestFit="1" customWidth="1"/>
    <col min="7" max="7" width="9.140625" style="43"/>
    <col min="8" max="8" width="15.28515625" style="43" bestFit="1" customWidth="1"/>
    <col min="9" max="9" width="9.42578125" style="43" bestFit="1" customWidth="1"/>
    <col min="10" max="10" width="8" style="43" customWidth="1"/>
    <col min="11" max="11" width="6.85546875" style="43" customWidth="1"/>
    <col min="12" max="12" width="15.28515625" style="43" bestFit="1" customWidth="1"/>
    <col min="13" max="13" width="6.85546875" style="43" customWidth="1"/>
    <col min="14" max="16384" width="9.140625" style="43"/>
  </cols>
  <sheetData>
    <row r="4" spans="1:16">
      <c r="A4" s="59" t="s">
        <v>58</v>
      </c>
      <c r="B4" s="60" t="s">
        <v>59</v>
      </c>
      <c r="C4" s="60" t="s">
        <v>50</v>
      </c>
      <c r="D4" s="60" t="s">
        <v>60</v>
      </c>
      <c r="E4" s="60" t="s">
        <v>61</v>
      </c>
      <c r="F4" s="60" t="s">
        <v>62</v>
      </c>
      <c r="H4" s="61">
        <v>1937</v>
      </c>
      <c r="I4" s="62"/>
      <c r="J4" s="62"/>
      <c r="K4" s="62"/>
      <c r="L4" s="62"/>
      <c r="M4" s="62"/>
      <c r="N4" s="62"/>
      <c r="O4" s="62"/>
      <c r="P4" s="62"/>
    </row>
    <row r="5" spans="1:16">
      <c r="A5" s="63">
        <v>2011</v>
      </c>
      <c r="B5" s="64">
        <v>3.2514282948947329E-2</v>
      </c>
      <c r="C5" s="64">
        <v>0.27144985358369317</v>
      </c>
      <c r="D5" s="64">
        <v>-0.23893557063474585</v>
      </c>
      <c r="E5" s="64">
        <v>0.19989999999999999</v>
      </c>
      <c r="F5" s="65">
        <v>-7.1549853583693174E-2</v>
      </c>
      <c r="H5" s="66" t="s">
        <v>63</v>
      </c>
      <c r="I5" s="62"/>
      <c r="J5" s="62"/>
      <c r="K5" s="62"/>
      <c r="L5" s="62"/>
      <c r="M5" s="62"/>
      <c r="N5" s="62"/>
      <c r="O5" s="62"/>
      <c r="P5" s="62"/>
    </row>
    <row r="6" spans="1:16">
      <c r="A6" s="63">
        <v>2010</v>
      </c>
      <c r="B6" s="64">
        <v>0.16184461414508572</v>
      </c>
      <c r="C6" s="64">
        <v>8.4407435800375533E-2</v>
      </c>
      <c r="D6" s="64">
        <v>7.7437178344710186E-2</v>
      </c>
      <c r="E6" s="64">
        <v>7.0400000000000004E-2</v>
      </c>
      <c r="F6" s="65">
        <v>-1.4007435800375528E-2</v>
      </c>
      <c r="H6" s="62" t="s">
        <v>64</v>
      </c>
      <c r="I6" s="62"/>
      <c r="J6" s="62"/>
      <c r="K6" s="62"/>
      <c r="L6" s="62"/>
      <c r="M6" s="62"/>
      <c r="N6" s="62"/>
      <c r="O6" s="62"/>
      <c r="P6" s="62"/>
    </row>
    <row r="7" spans="1:16" ht="12" thickBot="1">
      <c r="A7" s="63">
        <v>2009</v>
      </c>
      <c r="B7" s="64">
        <v>0.32907460925981435</v>
      </c>
      <c r="C7" s="64">
        <v>0.15481625907088642</v>
      </c>
      <c r="D7" s="64">
        <v>0.17425835018892794</v>
      </c>
      <c r="E7" s="64">
        <v>0.10710000000000001</v>
      </c>
      <c r="F7" s="65">
        <v>-4.7716259070886405E-2</v>
      </c>
      <c r="H7" s="62"/>
      <c r="I7" s="62"/>
      <c r="J7" s="62"/>
      <c r="K7" s="62"/>
      <c r="L7" s="62"/>
      <c r="M7" s="62"/>
      <c r="N7" s="62"/>
      <c r="O7" s="62"/>
      <c r="P7" s="62"/>
    </row>
    <row r="8" spans="1:16">
      <c r="A8" s="63">
        <v>2008</v>
      </c>
      <c r="B8" s="64">
        <v>-0.35187133040649682</v>
      </c>
      <c r="C8" s="64">
        <v>2.4373252441255897E-3</v>
      </c>
      <c r="D8" s="64">
        <v>-0.35430865565062242</v>
      </c>
      <c r="E8" s="64">
        <v>-0.25900000000000001</v>
      </c>
      <c r="F8" s="65">
        <v>-0.26143732524412561</v>
      </c>
      <c r="H8" s="67" t="s">
        <v>65</v>
      </c>
      <c r="I8" s="67"/>
      <c r="J8" s="68"/>
      <c r="K8" s="68"/>
      <c r="L8" s="68"/>
      <c r="M8" s="68"/>
      <c r="N8" s="68"/>
      <c r="O8" s="68"/>
      <c r="P8" s="68"/>
    </row>
    <row r="9" spans="1:16">
      <c r="A9" s="63">
        <v>2007</v>
      </c>
      <c r="B9" s="64">
        <v>-1.2676716958265187E-2</v>
      </c>
      <c r="C9" s="64">
        <v>4.5941658554158403E-2</v>
      </c>
      <c r="D9" s="64">
        <v>-5.861837551242359E-2</v>
      </c>
      <c r="E9" s="64">
        <v>0.16557375183831691</v>
      </c>
      <c r="F9" s="65">
        <v>0.1196320932841585</v>
      </c>
      <c r="H9" s="69" t="s">
        <v>66</v>
      </c>
      <c r="I9" s="69">
        <v>0.19313343582355308</v>
      </c>
      <c r="J9" s="68"/>
      <c r="K9" s="68"/>
      <c r="L9" s="68"/>
      <c r="M9" s="68"/>
      <c r="N9" s="68"/>
      <c r="O9" s="68"/>
      <c r="P9" s="68"/>
    </row>
    <row r="10" spans="1:16">
      <c r="A10" s="63">
        <v>2006</v>
      </c>
      <c r="B10" s="64">
        <v>0.13203952077077061</v>
      </c>
      <c r="C10" s="64">
        <v>2.1950630576977541E-2</v>
      </c>
      <c r="D10" s="64">
        <v>0.11008889019379306</v>
      </c>
      <c r="E10" s="64">
        <v>0.207562</v>
      </c>
      <c r="F10" s="65">
        <v>0.18561136942302245</v>
      </c>
      <c r="H10" s="69" t="s">
        <v>67</v>
      </c>
      <c r="I10" s="69">
        <v>3.7300524033010492E-2</v>
      </c>
      <c r="J10" s="68"/>
      <c r="K10" s="68"/>
      <c r="L10" s="68"/>
      <c r="M10" s="68"/>
      <c r="N10" s="68"/>
      <c r="O10" s="68"/>
      <c r="P10" s="68"/>
    </row>
    <row r="11" spans="1:16">
      <c r="A11" s="63">
        <v>2005</v>
      </c>
      <c r="B11" s="64">
        <v>0.10006767929846533</v>
      </c>
      <c r="C11" s="64">
        <v>5.7966942703500626E-2</v>
      </c>
      <c r="D11" s="64">
        <v>4.2100736594964702E-2</v>
      </c>
      <c r="E11" s="64">
        <v>0.160498</v>
      </c>
      <c r="F11" s="65">
        <v>0.10253105729649938</v>
      </c>
      <c r="H11" s="69" t="s">
        <v>68</v>
      </c>
      <c r="I11" s="69">
        <v>2.4112859978668168E-2</v>
      </c>
      <c r="J11" s="68"/>
      <c r="K11" s="68"/>
      <c r="L11" s="68"/>
      <c r="M11" s="68"/>
      <c r="N11" s="68"/>
      <c r="O11" s="68"/>
      <c r="P11" s="68"/>
    </row>
    <row r="12" spans="1:16">
      <c r="A12" s="63">
        <v>2004</v>
      </c>
      <c r="B12" s="64">
        <v>5.9371518320909089E-2</v>
      </c>
      <c r="C12" s="64">
        <v>0.11338680849575347</v>
      </c>
      <c r="D12" s="64">
        <v>-5.4015290174844383E-2</v>
      </c>
      <c r="E12" s="64">
        <v>0.22839999999999999</v>
      </c>
      <c r="F12" s="65">
        <v>0.11501319150424652</v>
      </c>
      <c r="H12" s="69" t="s">
        <v>69</v>
      </c>
      <c r="I12" s="69">
        <v>0.1677141424776942</v>
      </c>
      <c r="J12" s="68"/>
      <c r="K12" s="68"/>
      <c r="L12" s="68"/>
      <c r="M12" s="68"/>
      <c r="N12" s="68"/>
      <c r="O12" s="68"/>
      <c r="P12" s="68"/>
    </row>
    <row r="13" spans="1:16" ht="12" thickBot="1">
      <c r="A13" s="63">
        <v>2003</v>
      </c>
      <c r="B13" s="64">
        <v>0.28219617342382558</v>
      </c>
      <c r="C13" s="64">
        <v>0.2026874467482995</v>
      </c>
      <c r="D13" s="64">
        <v>7.9508726675526081E-2</v>
      </c>
      <c r="E13" s="64">
        <v>0.23480000000000001</v>
      </c>
      <c r="F13" s="65">
        <v>3.211255325170051E-2</v>
      </c>
      <c r="H13" s="70" t="s">
        <v>70</v>
      </c>
      <c r="I13" s="71">
        <v>75</v>
      </c>
      <c r="J13" s="68"/>
      <c r="K13" s="68"/>
      <c r="L13" s="68"/>
      <c r="M13" s="68"/>
      <c r="N13" s="68"/>
      <c r="O13" s="68"/>
      <c r="P13" s="68"/>
    </row>
    <row r="14" spans="1:16">
      <c r="A14" s="63">
        <v>2002</v>
      </c>
      <c r="B14" s="64">
        <v>-0.20052016909165854</v>
      </c>
      <c r="C14" s="64">
        <v>0.15350890925884181</v>
      </c>
      <c r="D14" s="64">
        <v>-0.35402907835050035</v>
      </c>
      <c r="E14" s="64">
        <v>-0.14730000000000001</v>
      </c>
      <c r="F14" s="65">
        <v>-0.30080890925884185</v>
      </c>
      <c r="H14" s="68"/>
      <c r="I14" s="72"/>
      <c r="J14" s="68"/>
      <c r="K14" s="68"/>
      <c r="L14" s="68"/>
      <c r="M14" s="68"/>
      <c r="N14" s="68"/>
      <c r="O14" s="68"/>
      <c r="P14" s="68"/>
    </row>
    <row r="15" spans="1:16" ht="12" thickBot="1">
      <c r="A15" s="63">
        <v>2001</v>
      </c>
      <c r="B15" s="64">
        <v>-0.13471297589901399</v>
      </c>
      <c r="C15" s="64">
        <v>8.9332244798890695E-2</v>
      </c>
      <c r="D15" s="64">
        <v>-0.22404522069790467</v>
      </c>
      <c r="E15" s="64">
        <v>-0.17900230744231393</v>
      </c>
      <c r="F15" s="65">
        <v>-0.26833455224120462</v>
      </c>
      <c r="H15" s="68" t="s">
        <v>71</v>
      </c>
      <c r="I15" s="72"/>
      <c r="J15" s="68"/>
      <c r="K15" s="68"/>
      <c r="L15" s="68"/>
      <c r="M15" s="68"/>
      <c r="N15" s="68"/>
      <c r="O15" s="68"/>
      <c r="P15" s="68"/>
    </row>
    <row r="16" spans="1:16">
      <c r="A16" s="63">
        <v>2000</v>
      </c>
      <c r="B16" s="64">
        <v>-5.1303697416508122E-2</v>
      </c>
      <c r="C16" s="64">
        <v>0.14824263990930187</v>
      </c>
      <c r="D16" s="64">
        <v>-0.19954633732580998</v>
      </c>
      <c r="E16" s="64">
        <v>0.32783259188025254</v>
      </c>
      <c r="F16" s="65">
        <v>0.17958995197095068</v>
      </c>
      <c r="H16" s="73"/>
      <c r="I16" s="74" t="s">
        <v>72</v>
      </c>
      <c r="J16" s="73" t="s">
        <v>73</v>
      </c>
      <c r="K16" s="73" t="s">
        <v>74</v>
      </c>
      <c r="L16" s="73" t="s">
        <v>75</v>
      </c>
      <c r="M16" s="73" t="s">
        <v>76</v>
      </c>
      <c r="N16" s="68"/>
      <c r="O16" s="68"/>
      <c r="P16" s="68"/>
    </row>
    <row r="17" spans="1:16">
      <c r="A17" s="63">
        <v>1999</v>
      </c>
      <c r="B17" s="64">
        <v>0.15459532980452761</v>
      </c>
      <c r="C17" s="64">
        <v>-0.10203055594076457</v>
      </c>
      <c r="D17" s="64">
        <v>0.25662588574529221</v>
      </c>
      <c r="E17" s="64">
        <v>-1.720302934679719E-2</v>
      </c>
      <c r="F17" s="65">
        <v>8.4827526593967389E-2</v>
      </c>
      <c r="H17" s="69" t="s">
        <v>77</v>
      </c>
      <c r="I17" s="75">
        <v>1</v>
      </c>
      <c r="J17" s="69">
        <v>7.9558471347987325E-2</v>
      </c>
      <c r="K17" s="69">
        <v>7.9558471347987325E-2</v>
      </c>
      <c r="L17" s="69">
        <v>2.8284405698618396</v>
      </c>
      <c r="M17" s="69">
        <v>9.6881752130497462E-2</v>
      </c>
      <c r="N17" s="68"/>
      <c r="O17" s="68"/>
      <c r="P17" s="68"/>
    </row>
    <row r="18" spans="1:16">
      <c r="A18" s="63">
        <v>1998</v>
      </c>
      <c r="B18" s="64">
        <v>0.31246515528981894</v>
      </c>
      <c r="C18" s="64">
        <v>7.3784767328815587E-2</v>
      </c>
      <c r="D18" s="64">
        <v>0.23868038796100335</v>
      </c>
      <c r="E18" s="64">
        <v>0.15466286251695024</v>
      </c>
      <c r="F18" s="65">
        <v>8.0878095188134658E-2</v>
      </c>
      <c r="H18" s="69" t="s">
        <v>78</v>
      </c>
      <c r="I18" s="75">
        <v>73</v>
      </c>
      <c r="J18" s="69">
        <v>2.0533464518530669</v>
      </c>
      <c r="K18" s="69">
        <v>2.8128033587028312E-2</v>
      </c>
      <c r="L18" s="69"/>
      <c r="M18" s="69"/>
      <c r="N18" s="68"/>
      <c r="O18" s="68"/>
      <c r="P18" s="68"/>
    </row>
    <row r="19" spans="1:16" ht="12" thickBot="1">
      <c r="A19" s="63">
        <v>1997</v>
      </c>
      <c r="B19" s="64">
        <v>0.27678902926052568</v>
      </c>
      <c r="C19" s="64">
        <v>0.17321181583686163</v>
      </c>
      <c r="D19" s="64">
        <v>0.10357721342366405</v>
      </c>
      <c r="E19" s="64">
        <v>0.18577154220940653</v>
      </c>
      <c r="F19" s="65">
        <v>1.2559726372544905E-2</v>
      </c>
      <c r="H19" s="70" t="s">
        <v>79</v>
      </c>
      <c r="I19" s="71">
        <v>74</v>
      </c>
      <c r="J19" s="70">
        <v>2.1329049232010542</v>
      </c>
      <c r="K19" s="70"/>
      <c r="L19" s="70"/>
      <c r="M19" s="70"/>
      <c r="N19" s="68"/>
      <c r="O19" s="68"/>
      <c r="P19" s="68"/>
    </row>
    <row r="20" spans="1:16" ht="12" thickBot="1">
      <c r="A20" s="63">
        <v>1996</v>
      </c>
      <c r="B20" s="64">
        <v>0.27016227010839505</v>
      </c>
      <c r="C20" s="64">
        <v>-4.7612263183549825E-3</v>
      </c>
      <c r="D20" s="64">
        <v>0.27492349642675001</v>
      </c>
      <c r="E20" s="64">
        <v>3.8340711852692867E-2</v>
      </c>
      <c r="F20" s="65">
        <v>4.3101938171047849E-2</v>
      </c>
      <c r="H20" s="68"/>
      <c r="I20" s="68"/>
      <c r="J20" s="68"/>
      <c r="K20" s="68"/>
      <c r="L20" s="68"/>
      <c r="M20" s="68"/>
      <c r="N20" s="68"/>
      <c r="O20" s="68"/>
      <c r="P20" s="68"/>
    </row>
    <row r="21" spans="1:16">
      <c r="A21" s="63">
        <v>1995</v>
      </c>
      <c r="B21" s="64">
        <v>0.34932332079527129</v>
      </c>
      <c r="C21" s="64">
        <v>0.29256715559145074</v>
      </c>
      <c r="D21" s="64">
        <v>5.6756165203820541E-2</v>
      </c>
      <c r="E21" s="64">
        <v>0.37490094235393506</v>
      </c>
      <c r="F21" s="65">
        <v>8.2333786762484318E-2</v>
      </c>
      <c r="H21" s="73"/>
      <c r="I21" s="73" t="s">
        <v>80</v>
      </c>
      <c r="J21" s="73" t="s">
        <v>69</v>
      </c>
      <c r="K21" s="73" t="s">
        <v>81</v>
      </c>
      <c r="L21" s="73" t="s">
        <v>82</v>
      </c>
      <c r="M21" s="73" t="s">
        <v>83</v>
      </c>
      <c r="N21" s="73" t="s">
        <v>84</v>
      </c>
      <c r="O21" s="73" t="s">
        <v>85</v>
      </c>
      <c r="P21" s="73" t="s">
        <v>86</v>
      </c>
    </row>
    <row r="22" spans="1:16">
      <c r="A22" s="63">
        <v>1994</v>
      </c>
      <c r="B22" s="64">
        <v>1.0536017674792262E-2</v>
      </c>
      <c r="C22" s="64">
        <v>-9.6539266050303593E-2</v>
      </c>
      <c r="D22" s="64">
        <v>0.10707528372509585</v>
      </c>
      <c r="E22" s="64">
        <v>-3.8307528156490717E-2</v>
      </c>
      <c r="F22" s="65">
        <v>5.8231737893812877E-2</v>
      </c>
      <c r="H22" s="69" t="s">
        <v>87</v>
      </c>
      <c r="I22" s="69">
        <v>3.0128126726907807</v>
      </c>
      <c r="J22" s="69">
        <v>1.765957652887677</v>
      </c>
      <c r="K22" s="69">
        <v>1.7060503505077023</v>
      </c>
      <c r="L22" s="69">
        <v>9.22501449294095E-2</v>
      </c>
      <c r="M22" s="69">
        <v>-0.5067358539575566</v>
      </c>
      <c r="N22" s="69">
        <v>6.5323611993391175</v>
      </c>
      <c r="O22" s="69">
        <v>-0.5067358539575566</v>
      </c>
      <c r="P22" s="69">
        <v>6.5323611993391175</v>
      </c>
    </row>
    <row r="23" spans="1:16" ht="12" thickBot="1">
      <c r="A23" s="63">
        <v>1993</v>
      </c>
      <c r="B23" s="64">
        <v>0.1155587252716954</v>
      </c>
      <c r="C23" s="64">
        <v>0.20484779057457775</v>
      </c>
      <c r="D23" s="64">
        <v>-8.9289065302882345E-2</v>
      </c>
      <c r="E23" s="64">
        <v>0.10946068590024405</v>
      </c>
      <c r="F23" s="65">
        <v>-9.53871046743337E-2</v>
      </c>
      <c r="H23" s="70" t="s">
        <v>58</v>
      </c>
      <c r="I23" s="70">
        <v>-1.504459670569297E-3</v>
      </c>
      <c r="J23" s="70">
        <v>8.9455494607726773E-4</v>
      </c>
      <c r="K23" s="70">
        <v>-1.681796827759475</v>
      </c>
      <c r="L23" s="70">
        <v>9.6881752130497462E-2</v>
      </c>
      <c r="M23" s="70">
        <v>-3.2873051070518473E-3</v>
      </c>
      <c r="N23" s="70">
        <v>2.7838576591325331E-4</v>
      </c>
      <c r="O23" s="70">
        <v>-3.2873051070518473E-3</v>
      </c>
      <c r="P23" s="70">
        <v>2.7838576591325331E-4</v>
      </c>
    </row>
    <row r="24" spans="1:16">
      <c r="A24" s="63">
        <v>1992</v>
      </c>
      <c r="B24" s="64">
        <v>7.5024802922514983E-2</v>
      </c>
      <c r="C24" s="64">
        <v>0.15267768510273394</v>
      </c>
      <c r="D24" s="64">
        <v>-7.7652882180218957E-2</v>
      </c>
      <c r="E24" s="64">
        <v>0.12460146960587845</v>
      </c>
      <c r="F24" s="65">
        <v>-2.8076215496855489E-2</v>
      </c>
      <c r="H24" s="62"/>
      <c r="I24" s="62"/>
      <c r="J24" s="62"/>
      <c r="K24" s="62"/>
      <c r="L24" s="62"/>
      <c r="M24" s="62"/>
      <c r="N24" s="62"/>
      <c r="O24" s="62"/>
      <c r="P24" s="62"/>
    </row>
    <row r="25" spans="1:16">
      <c r="A25" s="63">
        <v>1991</v>
      </c>
      <c r="B25" s="64">
        <v>0.31651884236074834</v>
      </c>
      <c r="C25" s="64">
        <v>0.19443653167828323</v>
      </c>
      <c r="D25" s="64">
        <v>0.12208231068246511</v>
      </c>
      <c r="E25" s="64">
        <v>0.14250372886255233</v>
      </c>
      <c r="F25" s="65">
        <v>-5.19328028157309E-2</v>
      </c>
      <c r="H25" s="62"/>
      <c r="I25" s="62"/>
      <c r="J25" s="62"/>
      <c r="K25" s="62"/>
      <c r="L25" s="62"/>
      <c r="M25" s="62"/>
      <c r="N25" s="62"/>
      <c r="O25" s="62"/>
      <c r="P25" s="62"/>
    </row>
    <row r="26" spans="1:16">
      <c r="A26" s="63">
        <v>1990</v>
      </c>
      <c r="B26" s="64">
        <v>-8.4919934111833892E-3</v>
      </c>
      <c r="C26" s="64">
        <v>7.1109316041368387E-2</v>
      </c>
      <c r="D26" s="64">
        <v>-7.9601309452551783E-2</v>
      </c>
      <c r="E26" s="64">
        <v>3.34861681731035E-3</v>
      </c>
      <c r="F26" s="65">
        <v>-6.776069922405803E-2</v>
      </c>
      <c r="H26" s="62"/>
      <c r="I26" s="62"/>
      <c r="J26" s="62"/>
      <c r="K26" s="62"/>
      <c r="L26" s="62"/>
      <c r="M26" s="62"/>
      <c r="N26" s="62"/>
      <c r="O26" s="62"/>
      <c r="P26" s="62"/>
    </row>
    <row r="27" spans="1:16">
      <c r="A27" s="63">
        <v>1989</v>
      </c>
      <c r="B27" s="64">
        <v>0.22756358922252196</v>
      </c>
      <c r="C27" s="64">
        <v>0.15175302161286872</v>
      </c>
      <c r="D27" s="64">
        <v>7.581056760965324E-2</v>
      </c>
      <c r="E27" s="64">
        <v>0.34680828014339415</v>
      </c>
      <c r="F27" s="65">
        <v>0.19505525853052544</v>
      </c>
      <c r="H27" s="62" t="s">
        <v>64</v>
      </c>
      <c r="I27" s="62"/>
      <c r="J27" s="62"/>
      <c r="K27" s="62"/>
      <c r="L27" s="62"/>
      <c r="M27" s="62"/>
      <c r="N27" s="62"/>
      <c r="O27" s="62"/>
      <c r="P27" s="62"/>
    </row>
    <row r="28" spans="1:16" ht="12" thickBot="1">
      <c r="A28" s="63">
        <v>1988</v>
      </c>
      <c r="B28" s="64">
        <v>0.17605225167678071</v>
      </c>
      <c r="C28" s="64">
        <v>0.17358813195879449</v>
      </c>
      <c r="D28" s="64">
        <v>2.4641197179862129E-3</v>
      </c>
      <c r="E28" s="64">
        <v>0.14804062941675314</v>
      </c>
      <c r="F28" s="65">
        <v>-2.5547502542041356E-2</v>
      </c>
      <c r="H28" s="62"/>
      <c r="I28" s="62"/>
      <c r="J28" s="62"/>
      <c r="K28" s="62"/>
      <c r="L28" s="62"/>
      <c r="M28" s="62"/>
      <c r="N28" s="62"/>
      <c r="O28" s="62"/>
      <c r="P28" s="62"/>
    </row>
    <row r="29" spans="1:16">
      <c r="A29" s="63">
        <v>1987</v>
      </c>
      <c r="B29" s="64">
        <v>-2.1341472912177244E-2</v>
      </c>
      <c r="C29" s="64">
        <v>-9.8445377451688743E-2</v>
      </c>
      <c r="D29" s="64">
        <v>7.7103904539511492E-2</v>
      </c>
      <c r="E29" s="64">
        <v>-5.7446148721792052E-2</v>
      </c>
      <c r="F29" s="65">
        <v>4.099922872989669E-2</v>
      </c>
      <c r="H29" s="67" t="s">
        <v>65</v>
      </c>
      <c r="I29" s="67"/>
      <c r="J29" s="68"/>
      <c r="K29" s="68"/>
      <c r="L29" s="68"/>
      <c r="M29" s="68"/>
      <c r="N29" s="68"/>
      <c r="O29" s="68"/>
      <c r="P29" s="68"/>
    </row>
    <row r="30" spans="1:16">
      <c r="A30" s="63">
        <v>1986</v>
      </c>
      <c r="B30" s="64">
        <v>0.30952211921802197</v>
      </c>
      <c r="C30" s="64">
        <v>0.32360746883249791</v>
      </c>
      <c r="D30" s="64">
        <v>-1.4085349614475939E-2</v>
      </c>
      <c r="E30" s="64">
        <v>0.37867534216815119</v>
      </c>
      <c r="F30" s="65">
        <v>5.5067873335653272E-2</v>
      </c>
      <c r="H30" s="69" t="s">
        <v>66</v>
      </c>
      <c r="I30" s="69">
        <v>0.14483284070550367</v>
      </c>
      <c r="J30" s="68"/>
      <c r="K30" s="68"/>
      <c r="L30" s="68"/>
      <c r="M30" s="68"/>
      <c r="N30" s="68"/>
      <c r="O30" s="68"/>
      <c r="P30" s="68"/>
    </row>
    <row r="31" spans="1:16">
      <c r="A31" s="63">
        <v>1985</v>
      </c>
      <c r="B31" s="64">
        <v>0.25825774139036173</v>
      </c>
      <c r="C31" s="64">
        <v>0.35047992593726829</v>
      </c>
      <c r="D31" s="64">
        <v>-9.222218454690656E-2</v>
      </c>
      <c r="E31" s="64">
        <v>0.30003138599498885</v>
      </c>
      <c r="F31" s="65">
        <v>-5.0448539942279436E-2</v>
      </c>
      <c r="H31" s="69" t="s">
        <v>67</v>
      </c>
      <c r="I31" s="69">
        <v>2.0976551746825799E-2</v>
      </c>
      <c r="J31" s="68"/>
      <c r="K31" s="68"/>
      <c r="L31" s="68"/>
      <c r="M31" s="68"/>
      <c r="N31" s="68"/>
      <c r="O31" s="68"/>
      <c r="P31" s="68"/>
    </row>
    <row r="32" spans="1:16">
      <c r="A32" s="63">
        <v>1984</v>
      </c>
      <c r="B32" s="64">
        <v>7.4072077648897339E-2</v>
      </c>
      <c r="C32" s="64">
        <v>0.16123056756030607</v>
      </c>
      <c r="D32" s="64">
        <v>-8.7158489911408732E-2</v>
      </c>
      <c r="E32" s="64">
        <v>0.19950729927007296</v>
      </c>
      <c r="F32" s="65">
        <v>3.8276731709766892E-2</v>
      </c>
      <c r="H32" s="69" t="s">
        <v>68</v>
      </c>
      <c r="I32" s="69">
        <v>7.5652716337686176E-3</v>
      </c>
      <c r="J32" s="68"/>
      <c r="K32" s="68"/>
      <c r="L32" s="68"/>
      <c r="M32" s="68"/>
      <c r="N32" s="68"/>
      <c r="O32" s="68"/>
      <c r="P32" s="68"/>
    </row>
    <row r="33" spans="1:16">
      <c r="A33" s="63">
        <v>1983</v>
      </c>
      <c r="B33" s="64">
        <v>0.20122362930616189</v>
      </c>
      <c r="C33" s="64">
        <v>0.20652113619445253</v>
      </c>
      <c r="D33" s="64">
        <v>-5.2975068882906429E-3</v>
      </c>
      <c r="E33" s="64">
        <v>0.20160239133947325</v>
      </c>
      <c r="F33" s="65">
        <v>-4.9187448549792845E-3</v>
      </c>
      <c r="H33" s="69" t="s">
        <v>69</v>
      </c>
      <c r="I33" s="69">
        <v>0.14821712879131302</v>
      </c>
      <c r="J33" s="68"/>
      <c r="K33" s="68"/>
      <c r="L33" s="68"/>
      <c r="M33" s="68"/>
      <c r="N33" s="68"/>
      <c r="O33" s="68"/>
      <c r="P33" s="68"/>
    </row>
    <row r="34" spans="1:16" ht="12" thickBot="1">
      <c r="A34" s="63">
        <v>1982</v>
      </c>
      <c r="B34" s="64">
        <v>0.28963301500682137</v>
      </c>
      <c r="C34" s="64">
        <v>0.36476388538882115</v>
      </c>
      <c r="D34" s="64">
        <v>-7.5130870381999781E-2</v>
      </c>
      <c r="E34" s="64">
        <v>0.30195703532136647</v>
      </c>
      <c r="F34" s="65">
        <v>-6.2806850067454678E-2</v>
      </c>
      <c r="H34" s="70" t="s">
        <v>70</v>
      </c>
      <c r="I34" s="71">
        <v>75</v>
      </c>
      <c r="J34" s="68"/>
      <c r="K34" s="68"/>
      <c r="L34" s="68"/>
      <c r="M34" s="68"/>
      <c r="N34" s="68"/>
      <c r="O34" s="68"/>
      <c r="P34" s="68"/>
    </row>
    <row r="35" spans="1:16">
      <c r="A35" s="63">
        <v>1981</v>
      </c>
      <c r="B35" s="64">
        <v>-6.999654057306158E-2</v>
      </c>
      <c r="C35" s="64">
        <v>-3.0143290080193137E-2</v>
      </c>
      <c r="D35" s="64">
        <v>-3.9853250492868447E-2</v>
      </c>
      <c r="E35" s="64">
        <v>9.3954585656604583E-2</v>
      </c>
      <c r="F35" s="65">
        <v>0.12409787573679772</v>
      </c>
      <c r="H35" s="68"/>
      <c r="I35" s="72"/>
      <c r="J35" s="68"/>
      <c r="K35" s="68"/>
      <c r="L35" s="68"/>
      <c r="M35" s="68"/>
      <c r="N35" s="68"/>
      <c r="O35" s="68"/>
      <c r="P35" s="68"/>
    </row>
    <row r="36" spans="1:16" ht="12" thickBot="1">
      <c r="A36" s="63">
        <v>1980</v>
      </c>
      <c r="B36" s="64">
        <v>0.25343255163705236</v>
      </c>
      <c r="C36" s="64">
        <v>-3.8145795248245074E-2</v>
      </c>
      <c r="D36" s="64">
        <v>0.29157834688529743</v>
      </c>
      <c r="E36" s="64">
        <v>0.13011894150417827</v>
      </c>
      <c r="F36" s="65">
        <v>0.16826473675242334</v>
      </c>
      <c r="H36" s="68" t="s">
        <v>71</v>
      </c>
      <c r="I36" s="72"/>
      <c r="J36" s="68"/>
      <c r="K36" s="68"/>
      <c r="L36" s="68"/>
      <c r="M36" s="68"/>
      <c r="N36" s="68"/>
      <c r="O36" s="68"/>
      <c r="P36" s="68"/>
    </row>
    <row r="37" spans="1:16">
      <c r="A37" s="63">
        <v>1979</v>
      </c>
      <c r="B37" s="64">
        <v>0.16522458128572873</v>
      </c>
      <c r="C37" s="64">
        <v>-0.11889476569236597</v>
      </c>
      <c r="D37" s="64">
        <v>0.28411934697809471</v>
      </c>
      <c r="E37" s="64">
        <v>8.7909179415855354E-2</v>
      </c>
      <c r="F37" s="65">
        <v>0.20680394510822131</v>
      </c>
      <c r="H37" s="73"/>
      <c r="I37" s="74" t="s">
        <v>72</v>
      </c>
      <c r="J37" s="73" t="s">
        <v>73</v>
      </c>
      <c r="K37" s="73" t="s">
        <v>74</v>
      </c>
      <c r="L37" s="73" t="s">
        <v>75</v>
      </c>
      <c r="M37" s="73" t="s">
        <v>76</v>
      </c>
      <c r="N37" s="68"/>
      <c r="O37" s="68"/>
      <c r="P37" s="68"/>
    </row>
    <row r="38" spans="1:16">
      <c r="A38" s="63">
        <v>1978</v>
      </c>
      <c r="B38" s="64">
        <v>0.15801994459833787</v>
      </c>
      <c r="C38" s="64">
        <v>-2.4015834398940263E-2</v>
      </c>
      <c r="D38" s="64">
        <v>0.18203577899727813</v>
      </c>
      <c r="E38" s="64">
        <v>3.9596183206106868E-2</v>
      </c>
      <c r="F38" s="65">
        <v>6.361201760504713E-2</v>
      </c>
      <c r="H38" s="69" t="s">
        <v>77</v>
      </c>
      <c r="I38" s="75">
        <v>1</v>
      </c>
      <c r="J38" s="69">
        <v>3.4360593475056156E-2</v>
      </c>
      <c r="K38" s="69">
        <v>3.4360593475056156E-2</v>
      </c>
      <c r="L38" s="69">
        <v>1.5640976528708168</v>
      </c>
      <c r="M38" s="69">
        <v>0.2150600569518368</v>
      </c>
      <c r="N38" s="68"/>
      <c r="O38" s="68"/>
      <c r="P38" s="68"/>
    </row>
    <row r="39" spans="1:16">
      <c r="A39" s="63">
        <v>1977</v>
      </c>
      <c r="B39" s="64">
        <v>-9.0639499036608839E-2</v>
      </c>
      <c r="C39" s="64">
        <v>4.2031830973408707E-2</v>
      </c>
      <c r="D39" s="64">
        <v>-0.13267133001001755</v>
      </c>
      <c r="E39" s="64">
        <v>4.1590705424921326E-2</v>
      </c>
      <c r="F39" s="65">
        <v>-4.4112554848738106E-4</v>
      </c>
      <c r="H39" s="69" t="s">
        <v>78</v>
      </c>
      <c r="I39" s="75">
        <v>73</v>
      </c>
      <c r="J39" s="69">
        <v>1.6036871605012688</v>
      </c>
      <c r="K39" s="69">
        <v>2.1968317267140668E-2</v>
      </c>
      <c r="L39" s="69"/>
      <c r="M39" s="69"/>
      <c r="N39" s="68"/>
      <c r="O39" s="68"/>
      <c r="P39" s="68"/>
    </row>
    <row r="40" spans="1:16" ht="12" thickBot="1">
      <c r="A40" s="63">
        <v>1976</v>
      </c>
      <c r="B40" s="64">
        <v>0.10964980384059464</v>
      </c>
      <c r="C40" s="64">
        <v>0.25134268363076906</v>
      </c>
      <c r="D40" s="64">
        <v>-0.14169287979017442</v>
      </c>
      <c r="E40" s="64">
        <v>0.22699348797616506</v>
      </c>
      <c r="F40" s="65">
        <v>-2.4349195654604E-2</v>
      </c>
      <c r="H40" s="70" t="s">
        <v>79</v>
      </c>
      <c r="I40" s="71">
        <v>74</v>
      </c>
      <c r="J40" s="70">
        <v>1.638047753976325</v>
      </c>
      <c r="K40" s="70"/>
      <c r="L40" s="70"/>
      <c r="M40" s="70"/>
      <c r="N40" s="68"/>
      <c r="O40" s="68"/>
      <c r="P40" s="68"/>
    </row>
    <row r="41" spans="1:16" ht="12" thickBot="1">
      <c r="A41" s="63">
        <v>1975</v>
      </c>
      <c r="B41" s="64">
        <v>0.38559525909592057</v>
      </c>
      <c r="C41" s="64">
        <v>0.14747948551302417</v>
      </c>
      <c r="D41" s="64">
        <v>0.2381157735828964</v>
      </c>
      <c r="E41" s="64">
        <v>0.32242681330191159</v>
      </c>
      <c r="F41" s="65">
        <v>0.17494732778888741</v>
      </c>
      <c r="H41" s="68"/>
      <c r="I41" s="68"/>
      <c r="J41" s="68"/>
      <c r="K41" s="68"/>
      <c r="L41" s="68"/>
      <c r="M41" s="68"/>
      <c r="N41" s="68"/>
      <c r="O41" s="68"/>
      <c r="P41" s="68"/>
    </row>
    <row r="42" spans="1:16">
      <c r="A42" s="63">
        <v>1974</v>
      </c>
      <c r="B42" s="64">
        <v>-0.20863173447091871</v>
      </c>
      <c r="C42" s="64">
        <v>-0.12908052509327217</v>
      </c>
      <c r="D42" s="64">
        <v>-7.9551209377646537E-2</v>
      </c>
      <c r="E42" s="64">
        <v>-0.1428975308641976</v>
      </c>
      <c r="F42" s="65">
        <v>-1.3817005770925428E-2</v>
      </c>
      <c r="H42" s="73"/>
      <c r="I42" s="73" t="s">
        <v>80</v>
      </c>
      <c r="J42" s="73" t="s">
        <v>69</v>
      </c>
      <c r="K42" s="73" t="s">
        <v>81</v>
      </c>
      <c r="L42" s="73" t="s">
        <v>82</v>
      </c>
      <c r="M42" s="73" t="s">
        <v>83</v>
      </c>
      <c r="N42" s="73" t="s">
        <v>84</v>
      </c>
      <c r="O42" s="73" t="s">
        <v>85</v>
      </c>
      <c r="P42" s="73" t="s">
        <v>86</v>
      </c>
    </row>
    <row r="43" spans="1:16">
      <c r="A43" s="63">
        <v>1973</v>
      </c>
      <c r="B43" s="64">
        <v>-0.16136013513513517</v>
      </c>
      <c r="C43" s="64">
        <v>-3.3686801518260874E-2</v>
      </c>
      <c r="D43" s="64">
        <v>-0.1276733336168743</v>
      </c>
      <c r="E43" s="64">
        <v>-0.13453497750374932</v>
      </c>
      <c r="F43" s="65">
        <v>-0.10084817598548845</v>
      </c>
      <c r="H43" s="69" t="s">
        <v>87</v>
      </c>
      <c r="I43" s="69">
        <v>1.9901189342758709</v>
      </c>
      <c r="J43" s="69">
        <v>1.5606624999610246</v>
      </c>
      <c r="K43" s="69">
        <v>1.2751757246205195</v>
      </c>
      <c r="L43" s="69">
        <v>0.20629048844640771</v>
      </c>
      <c r="M43" s="69">
        <v>-1.1202769426305295</v>
      </c>
      <c r="N43" s="69">
        <v>5.1005148111822711</v>
      </c>
      <c r="O43" s="69">
        <v>-1.1202769426305295</v>
      </c>
      <c r="P43" s="69">
        <v>5.1005148111822711</v>
      </c>
    </row>
    <row r="44" spans="1:16" ht="12" thickBot="1">
      <c r="A44" s="63">
        <v>1972</v>
      </c>
      <c r="B44" s="64">
        <v>0.17577618586640859</v>
      </c>
      <c r="C44" s="64">
        <v>0.10685955164639331</v>
      </c>
      <c r="D44" s="64">
        <v>6.8916634220015274E-2</v>
      </c>
      <c r="E44" s="64">
        <v>5.1209470011629843E-2</v>
      </c>
      <c r="F44" s="65">
        <v>-5.5650081634763468E-2</v>
      </c>
      <c r="H44" s="70" t="s">
        <v>58</v>
      </c>
      <c r="I44" s="70">
        <v>-9.8870712416986245E-4</v>
      </c>
      <c r="J44" s="70">
        <v>7.9056162882193773E-4</v>
      </c>
      <c r="K44" s="70">
        <v>-1.2506388978721279</v>
      </c>
      <c r="L44" s="70">
        <v>0.2150600569518368</v>
      </c>
      <c r="M44" s="70">
        <v>-2.5642941782507882E-3</v>
      </c>
      <c r="N44" s="70">
        <v>5.8687992991106309E-4</v>
      </c>
      <c r="O44" s="70">
        <v>-2.5642941782507882E-3</v>
      </c>
      <c r="P44" s="70">
        <v>5.8687992991106309E-4</v>
      </c>
    </row>
    <row r="45" spans="1:16">
      <c r="A45" s="63">
        <v>1971</v>
      </c>
      <c r="B45" s="64">
        <v>0.13813100866402828</v>
      </c>
      <c r="C45" s="64">
        <v>0.12125660460790724</v>
      </c>
      <c r="D45" s="64">
        <v>1.6874404056121034E-2</v>
      </c>
      <c r="E45" s="64">
        <v>-6.7993063219300154E-4</v>
      </c>
      <c r="F45" s="65">
        <v>-0.12193653524010024</v>
      </c>
      <c r="H45" s="62"/>
      <c r="I45" s="62"/>
      <c r="J45" s="62"/>
      <c r="K45" s="62"/>
      <c r="L45" s="62"/>
      <c r="M45" s="62"/>
      <c r="N45" s="62"/>
      <c r="O45" s="62"/>
      <c r="P45" s="62"/>
    </row>
    <row r="46" spans="1:16">
      <c r="A46" s="63">
        <v>1970</v>
      </c>
      <c r="B46" s="64">
        <v>7.081204739231528E-2</v>
      </c>
      <c r="C46" s="64">
        <v>0.14809886775527537</v>
      </c>
      <c r="D46" s="64">
        <v>-7.7286820362960085E-2</v>
      </c>
      <c r="E46" s="64">
        <v>0.19447042354630295</v>
      </c>
      <c r="F46" s="65">
        <v>4.6371555791027586E-2</v>
      </c>
      <c r="H46" s="62"/>
      <c r="I46" s="62"/>
      <c r="J46" s="62"/>
      <c r="K46" s="62"/>
      <c r="L46" s="62"/>
      <c r="M46" s="62"/>
      <c r="N46" s="62"/>
      <c r="O46" s="62"/>
      <c r="P46" s="62"/>
    </row>
    <row r="47" spans="1:16">
      <c r="A47" s="63">
        <v>1969</v>
      </c>
      <c r="B47" s="64">
        <v>-8.4007843137254873E-2</v>
      </c>
      <c r="C47" s="64">
        <v>-0.1276206746420675</v>
      </c>
      <c r="D47" s="64">
        <v>4.3612831504812627E-2</v>
      </c>
      <c r="E47" s="64">
        <v>-0.14384668608885659</v>
      </c>
      <c r="F47" s="65">
        <v>-1.622601144678909E-2</v>
      </c>
      <c r="H47" s="62"/>
      <c r="I47" s="62"/>
      <c r="J47" s="62"/>
      <c r="K47" s="62"/>
      <c r="L47" s="62"/>
      <c r="M47" s="62"/>
      <c r="N47" s="62"/>
      <c r="O47" s="62"/>
      <c r="P47" s="62"/>
    </row>
    <row r="48" spans="1:16">
      <c r="A48" s="63">
        <v>1968</v>
      </c>
      <c r="B48" s="64">
        <v>0.10453232323232317</v>
      </c>
      <c r="C48" s="64">
        <v>-8.0703216505168523E-3</v>
      </c>
      <c r="D48" s="64">
        <v>0.11260264488284003</v>
      </c>
      <c r="E48" s="64">
        <v>5.2761981770067766E-2</v>
      </c>
      <c r="F48" s="65">
        <v>6.083230342058462E-2</v>
      </c>
      <c r="H48" s="62"/>
      <c r="I48" s="62"/>
      <c r="J48" s="62"/>
      <c r="K48" s="62"/>
      <c r="L48" s="62"/>
      <c r="M48" s="62"/>
      <c r="N48" s="62"/>
      <c r="O48" s="62"/>
      <c r="P48" s="62"/>
    </row>
    <row r="49" spans="1:16">
      <c r="A49" s="63">
        <v>1967</v>
      </c>
      <c r="B49" s="64">
        <v>0.16049964476021317</v>
      </c>
      <c r="C49" s="64">
        <v>-9.8092995165414074E-2</v>
      </c>
      <c r="D49" s="64">
        <v>0.25859263992562725</v>
      </c>
      <c r="E49" s="64">
        <v>2.2468639388361911E-3</v>
      </c>
      <c r="F49" s="65">
        <v>0.10033985910425026</v>
      </c>
      <c r="H49" s="62"/>
      <c r="I49" s="62"/>
      <c r="J49" s="62"/>
      <c r="K49" s="62"/>
      <c r="L49" s="62"/>
      <c r="M49" s="62"/>
      <c r="N49" s="62"/>
      <c r="O49" s="62"/>
      <c r="P49" s="62"/>
    </row>
    <row r="50" spans="1:16">
      <c r="A50" s="63">
        <v>1966</v>
      </c>
      <c r="B50" s="64">
        <v>-6.4849292756107915E-2</v>
      </c>
      <c r="C50" s="64">
        <v>-4.4814340420281297E-2</v>
      </c>
      <c r="D50" s="64">
        <v>-2.0034952335826618E-2</v>
      </c>
      <c r="E50" s="64">
        <v>-1.7246308724832272E-2</v>
      </c>
      <c r="F50" s="65">
        <v>2.7568031695449025E-2</v>
      </c>
      <c r="H50" s="76" t="s">
        <v>88</v>
      </c>
      <c r="I50" s="62"/>
      <c r="J50" s="62"/>
      <c r="K50" s="62"/>
      <c r="L50" s="62"/>
      <c r="M50" s="62"/>
      <c r="N50" s="62"/>
      <c r="O50" s="62"/>
      <c r="P50" s="62"/>
    </row>
    <row r="51" spans="1:16">
      <c r="A51" s="63">
        <v>1965</v>
      </c>
      <c r="B51" s="64">
        <v>0.11350427310729201</v>
      </c>
      <c r="C51" s="64">
        <v>-9.0944786088427015E-3</v>
      </c>
      <c r="D51" s="64">
        <v>0.12259875171613471</v>
      </c>
      <c r="E51" s="64">
        <v>1.3442796889416048E-2</v>
      </c>
      <c r="F51" s="65">
        <v>2.2537275498258749E-2</v>
      </c>
      <c r="H51" s="77" t="s">
        <v>89</v>
      </c>
      <c r="I51" s="62"/>
      <c r="J51" s="62"/>
      <c r="K51" s="62"/>
      <c r="L51" s="62"/>
      <c r="M51" s="62"/>
      <c r="N51" s="62"/>
      <c r="O51" s="62"/>
      <c r="P51" s="62"/>
    </row>
    <row r="52" spans="1:16">
      <c r="A52" s="63">
        <v>1964</v>
      </c>
      <c r="B52" s="64">
        <v>0.15698790058862003</v>
      </c>
      <c r="C52" s="64">
        <v>3.6824984727976691E-2</v>
      </c>
      <c r="D52" s="64">
        <v>0.12016291586064334</v>
      </c>
      <c r="E52" s="64">
        <v>0.16111070472792147</v>
      </c>
      <c r="F52" s="65">
        <v>0.12428571999994478</v>
      </c>
      <c r="H52" s="65" t="s">
        <v>7</v>
      </c>
      <c r="I52" s="65"/>
      <c r="J52" s="65" t="s">
        <v>87</v>
      </c>
      <c r="K52" s="65" t="s">
        <v>58</v>
      </c>
      <c r="L52" s="65" t="s">
        <v>68</v>
      </c>
      <c r="M52" s="65" t="s">
        <v>75</v>
      </c>
      <c r="N52" s="62"/>
      <c r="O52" s="62"/>
      <c r="P52" s="62"/>
    </row>
    <row r="53" spans="1:16">
      <c r="A53" s="63">
        <v>1963</v>
      </c>
      <c r="B53" s="64">
        <v>0.20816916692284046</v>
      </c>
      <c r="C53" s="64">
        <v>2.6129091494974183E-2</v>
      </c>
      <c r="D53" s="64">
        <v>0.18204007542786627</v>
      </c>
      <c r="E53" s="64">
        <v>9.4720599842146869E-2</v>
      </c>
      <c r="F53" s="65">
        <v>6.8591508347172689E-2</v>
      </c>
      <c r="H53" s="78">
        <v>1</v>
      </c>
      <c r="I53" s="79" t="s">
        <v>90</v>
      </c>
      <c r="J53" s="80">
        <f>I22</f>
        <v>3.0128126726907807</v>
      </c>
      <c r="K53" s="81">
        <f>I23</f>
        <v>-1.504459670569297E-3</v>
      </c>
      <c r="L53" s="80">
        <f>I11</f>
        <v>2.4112859978668168E-2</v>
      </c>
      <c r="M53" s="80">
        <f>L17</f>
        <v>2.8284405698618396</v>
      </c>
      <c r="N53" s="62"/>
      <c r="O53" s="62"/>
      <c r="P53" s="62"/>
    </row>
    <row r="54" spans="1:16">
      <c r="A54" s="63">
        <v>1962</v>
      </c>
      <c r="B54" s="64">
        <v>-2.8357043578977722E-2</v>
      </c>
      <c r="C54" s="64">
        <v>8.8928961672160495E-2</v>
      </c>
      <c r="D54" s="64">
        <v>-0.11728600525113822</v>
      </c>
      <c r="E54" s="64">
        <v>4.2527994895517687E-2</v>
      </c>
      <c r="F54" s="65">
        <v>-4.6400966776642807E-2</v>
      </c>
      <c r="H54" s="78">
        <v>2</v>
      </c>
      <c r="I54" s="79" t="s">
        <v>91</v>
      </c>
      <c r="J54" s="80">
        <f>K22</f>
        <v>1.7060503505077023</v>
      </c>
      <c r="K54" s="81">
        <f>K23</f>
        <v>-1.681796827759475</v>
      </c>
      <c r="L54" s="80"/>
      <c r="M54" s="80"/>
      <c r="N54" s="62"/>
      <c r="O54" s="62"/>
      <c r="P54" s="62"/>
    </row>
    <row r="55" spans="1:16">
      <c r="A55" s="63">
        <v>1961</v>
      </c>
      <c r="B55" s="64">
        <v>0.18936396517079696</v>
      </c>
      <c r="C55" s="64">
        <v>4.2920607047697776E-2</v>
      </c>
      <c r="D55" s="64">
        <v>0.14644335812309917</v>
      </c>
      <c r="E55" s="64">
        <v>0.22468678171818701</v>
      </c>
      <c r="F55" s="65">
        <v>0.18176617467048922</v>
      </c>
      <c r="H55" s="82" t="s">
        <v>92</v>
      </c>
      <c r="I55" s="83"/>
      <c r="J55" s="83"/>
      <c r="K55" s="83"/>
      <c r="L55" s="83"/>
      <c r="M55" s="83"/>
      <c r="N55" s="62"/>
      <c r="O55" s="62"/>
      <c r="P55" s="62"/>
    </row>
    <row r="56" spans="1:16">
      <c r="A56" s="63">
        <v>1960</v>
      </c>
      <c r="B56" s="64">
        <v>6.1822867482336681E-2</v>
      </c>
      <c r="C56" s="64">
        <v>0.11130103486641997</v>
      </c>
      <c r="D56" s="64">
        <v>-4.9478167384083289E-2</v>
      </c>
      <c r="E56" s="64">
        <v>0.22524382022471903</v>
      </c>
      <c r="F56" s="65">
        <v>0.11394278535829906</v>
      </c>
      <c r="H56" s="84" t="s">
        <v>93</v>
      </c>
      <c r="I56" s="83"/>
      <c r="J56" s="83"/>
      <c r="K56" s="83"/>
      <c r="L56" s="83"/>
      <c r="M56" s="83"/>
      <c r="N56" s="62"/>
      <c r="O56" s="62"/>
      <c r="P56" s="62"/>
    </row>
    <row r="57" spans="1:16">
      <c r="A57" s="63">
        <v>1959</v>
      </c>
      <c r="B57" s="64">
        <v>7.5729737504494854E-2</v>
      </c>
      <c r="C57" s="64">
        <v>-3.4886943912546695E-2</v>
      </c>
      <c r="D57" s="64">
        <v>0.11061668141704155</v>
      </c>
      <c r="E57" s="64">
        <v>4.9983894449499522E-2</v>
      </c>
      <c r="F57" s="65">
        <v>8.4870838362046216E-2</v>
      </c>
      <c r="H57" s="78" t="s">
        <v>7</v>
      </c>
      <c r="I57" s="78"/>
      <c r="J57" s="78" t="s">
        <v>87</v>
      </c>
      <c r="K57" s="78" t="s">
        <v>58</v>
      </c>
      <c r="L57" s="78" t="s">
        <v>68</v>
      </c>
      <c r="M57" s="78" t="s">
        <v>75</v>
      </c>
      <c r="N57" s="62"/>
      <c r="O57" s="62"/>
      <c r="P57" s="62"/>
    </row>
    <row r="58" spans="1:16">
      <c r="A58" s="63">
        <v>1958</v>
      </c>
      <c r="B58" s="64">
        <v>0.3974264591439689</v>
      </c>
      <c r="C58" s="64">
        <v>-5.6027263909527544E-2</v>
      </c>
      <c r="D58" s="64">
        <v>0.45345372305349646</v>
      </c>
      <c r="E58" s="64">
        <v>0.36882012012012028</v>
      </c>
      <c r="F58" s="65">
        <v>0.42484738402964783</v>
      </c>
      <c r="H58" s="78">
        <v>1</v>
      </c>
      <c r="I58" s="79" t="s">
        <v>90</v>
      </c>
      <c r="J58" s="80">
        <f>I43</f>
        <v>1.9901189342758709</v>
      </c>
      <c r="K58" s="81">
        <f>I44</f>
        <v>-9.8870712416986245E-4</v>
      </c>
      <c r="L58" s="85">
        <f>I32</f>
        <v>7.5652716337686176E-3</v>
      </c>
      <c r="M58" s="80">
        <f>L38</f>
        <v>1.5640976528708168</v>
      </c>
      <c r="N58" s="62"/>
      <c r="O58" s="62"/>
      <c r="P58" s="62"/>
    </row>
    <row r="59" spans="1:16">
      <c r="A59" s="63">
        <v>1957</v>
      </c>
      <c r="B59" s="64">
        <v>-5.1771230464450854E-2</v>
      </c>
      <c r="C59" s="64">
        <v>4.4945046429570264E-2</v>
      </c>
      <c r="D59" s="64">
        <v>-9.6716276894021125E-2</v>
      </c>
      <c r="E59" s="64">
        <v>7.9021782178217731E-2</v>
      </c>
      <c r="F59" s="65">
        <v>3.4076735748647467E-2</v>
      </c>
      <c r="H59" s="78">
        <v>2</v>
      </c>
      <c r="I59" s="79" t="s">
        <v>91</v>
      </c>
      <c r="J59" s="80">
        <f>K43</f>
        <v>1.2751757246205195</v>
      </c>
      <c r="K59" s="81">
        <f>K44</f>
        <v>-1.2506388978721279</v>
      </c>
      <c r="L59" s="80"/>
      <c r="M59" s="80"/>
      <c r="N59" s="62"/>
      <c r="O59" s="62"/>
      <c r="P59" s="62"/>
    </row>
    <row r="60" spans="1:16">
      <c r="A60" s="63">
        <v>1956</v>
      </c>
      <c r="B60" s="64">
        <v>7.1392072480181229E-2</v>
      </c>
      <c r="C60" s="64">
        <v>-7.3479358681554738E-2</v>
      </c>
      <c r="D60" s="64">
        <v>0.14487143116173595</v>
      </c>
      <c r="E60" s="64">
        <v>7.1605705229793967E-2</v>
      </c>
      <c r="F60" s="65">
        <v>0.14508506391134871</v>
      </c>
    </row>
    <row r="61" spans="1:16">
      <c r="A61" s="63">
        <v>1955</v>
      </c>
      <c r="B61" s="64">
        <v>0.28396853932584259</v>
      </c>
      <c r="C61" s="64">
        <v>1.9586870518895835E-3</v>
      </c>
      <c r="D61" s="64">
        <v>0.28200985227395303</v>
      </c>
      <c r="E61" s="64">
        <v>0.10163696888591503</v>
      </c>
      <c r="F61" s="65">
        <v>9.967828183402544E-2</v>
      </c>
    </row>
    <row r="62" spans="1:16">
      <c r="A62" s="63">
        <v>1954</v>
      </c>
      <c r="B62" s="64">
        <v>0.45517179890023568</v>
      </c>
      <c r="C62" s="64">
        <v>7.0712326099303821E-2</v>
      </c>
      <c r="D62" s="64">
        <v>0.38445947280093185</v>
      </c>
      <c r="E62" s="64">
        <v>0.22369737357898858</v>
      </c>
      <c r="F62" s="65">
        <v>0.15298504747968478</v>
      </c>
    </row>
    <row r="63" spans="1:16">
      <c r="A63" s="63">
        <v>1953</v>
      </c>
      <c r="B63" s="64">
        <v>2.6998090145149013E-2</v>
      </c>
      <c r="C63" s="64">
        <v>2.2383731118430457E-2</v>
      </c>
      <c r="D63" s="64">
        <v>4.6143590267185564E-3</v>
      </c>
      <c r="E63" s="64">
        <v>9.6163498566161465E-2</v>
      </c>
      <c r="F63" s="65">
        <v>7.3779767447731015E-2</v>
      </c>
    </row>
    <row r="64" spans="1:16">
      <c r="A64" s="63">
        <v>1952</v>
      </c>
      <c r="B64" s="64">
        <v>0.14046539892517562</v>
      </c>
      <c r="C64" s="64">
        <v>4.2568324115046893E-2</v>
      </c>
      <c r="D64" s="64">
        <v>9.7897074810128729E-2</v>
      </c>
      <c r="E64" s="64">
        <v>0.15355985598559863</v>
      </c>
      <c r="F64" s="65">
        <v>0.11099153187055173</v>
      </c>
    </row>
    <row r="65" spans="1:6">
      <c r="A65" s="63">
        <v>1951</v>
      </c>
      <c r="B65" s="64">
        <v>0.20389976426214051</v>
      </c>
      <c r="C65" s="64">
        <v>-4.889593893065608E-2</v>
      </c>
      <c r="D65" s="64">
        <v>0.25279570319279659</v>
      </c>
      <c r="E65" s="64">
        <v>0.17104477761119424</v>
      </c>
      <c r="F65" s="65">
        <v>0.21994071654185032</v>
      </c>
    </row>
    <row r="66" spans="1:6">
      <c r="A66" s="63">
        <v>1950</v>
      </c>
      <c r="B66" s="64">
        <v>0.32301658767772523</v>
      </c>
      <c r="C66" s="64">
        <v>1.8936951772535158E-2</v>
      </c>
      <c r="D66" s="64">
        <v>0.30407963590519005</v>
      </c>
      <c r="E66" s="64">
        <v>4.5994059405940702E-2</v>
      </c>
      <c r="F66" s="65">
        <v>2.7057107633405544E-2</v>
      </c>
    </row>
    <row r="67" spans="1:6">
      <c r="A67" s="63">
        <v>1949</v>
      </c>
      <c r="B67" s="64">
        <v>0.16095833333333331</v>
      </c>
      <c r="C67" s="64">
        <v>7.7232362235035906E-2</v>
      </c>
      <c r="D67" s="64">
        <v>8.3725971098297408E-2</v>
      </c>
      <c r="E67" s="64">
        <v>0.27828174123337368</v>
      </c>
      <c r="F67" s="65">
        <v>0.20104937899833777</v>
      </c>
    </row>
    <row r="68" spans="1:6">
      <c r="A68" s="63">
        <v>1948</v>
      </c>
      <c r="B68" s="64">
        <v>9.2838368172623018E-2</v>
      </c>
      <c r="C68" s="64">
        <v>4.4906192571181731E-2</v>
      </c>
      <c r="D68" s="64">
        <v>4.7932175601441286E-2</v>
      </c>
      <c r="E68" s="64">
        <v>5.4104960677555838E-2</v>
      </c>
      <c r="F68" s="65">
        <v>9.198768106374107E-3</v>
      </c>
    </row>
    <row r="69" spans="1:6">
      <c r="A69" s="63">
        <v>1947</v>
      </c>
      <c r="B69" s="64">
        <v>1.9916436554898047E-2</v>
      </c>
      <c r="C69" s="64">
        <v>-2.7938415162384479E-2</v>
      </c>
      <c r="D69" s="64">
        <v>4.7854851717282529E-2</v>
      </c>
      <c r="E69" s="64">
        <v>-0.10411067152524724</v>
      </c>
      <c r="F69" s="65">
        <v>-7.6172256362862761E-2</v>
      </c>
    </row>
    <row r="70" spans="1:6">
      <c r="A70" s="63">
        <v>1946</v>
      </c>
      <c r="B70" s="64">
        <v>-0.12033784683684789</v>
      </c>
      <c r="C70" s="64">
        <v>2.5917735898134144E-2</v>
      </c>
      <c r="D70" s="64">
        <v>-0.14625558273498204</v>
      </c>
      <c r="E70" s="64">
        <v>-7.0012558575445138E-2</v>
      </c>
      <c r="F70" s="65">
        <v>-9.5930294473579286E-2</v>
      </c>
    </row>
    <row r="71" spans="1:6">
      <c r="A71" s="63">
        <v>1945</v>
      </c>
      <c r="B71" s="64">
        <v>0.38180429948109706</v>
      </c>
      <c r="C71" s="64">
        <v>9.1090889096679353E-2</v>
      </c>
      <c r="D71" s="64">
        <v>0.29071341038441773</v>
      </c>
      <c r="E71" s="64">
        <v>0.57894809489575838</v>
      </c>
      <c r="F71" s="65">
        <v>0.48785720579907904</v>
      </c>
    </row>
    <row r="72" spans="1:6">
      <c r="A72" s="63">
        <v>1944</v>
      </c>
      <c r="B72" s="64">
        <v>0.18789662447257388</v>
      </c>
      <c r="C72" s="64">
        <v>3.3382834586498308E-2</v>
      </c>
      <c r="D72" s="64">
        <v>0.15451378988607556</v>
      </c>
      <c r="E72" s="64">
        <v>0.20648677685950417</v>
      </c>
      <c r="F72" s="65">
        <v>0.17310394227300585</v>
      </c>
    </row>
    <row r="73" spans="1:6">
      <c r="A73" s="63">
        <v>1943</v>
      </c>
      <c r="B73" s="64">
        <v>0.22983012884043605</v>
      </c>
      <c r="C73" s="64">
        <v>4.4906192571181731E-2</v>
      </c>
      <c r="D73" s="64">
        <v>0.18492393626925432</v>
      </c>
      <c r="E73" s="64">
        <v>0.37446442516268968</v>
      </c>
      <c r="F73" s="65">
        <v>0.32955823259150796</v>
      </c>
    </row>
    <row r="74" spans="1:6">
      <c r="A74" s="63">
        <v>1942</v>
      </c>
      <c r="B74" s="64">
        <v>0.20869921612541997</v>
      </c>
      <c r="C74" s="64">
        <v>4.1400525254485759E-2</v>
      </c>
      <c r="D74" s="64">
        <v>0.16729869087093421</v>
      </c>
      <c r="E74" s="64">
        <v>0.17362529274004701</v>
      </c>
      <c r="F74" s="65">
        <v>0.13222476748556125</v>
      </c>
    </row>
    <row r="75" spans="1:6">
      <c r="A75" s="63">
        <v>1941</v>
      </c>
      <c r="B75" s="64">
        <v>-8.9754502369668338E-2</v>
      </c>
      <c r="C75" s="64">
        <v>4.5458657360233704E-2</v>
      </c>
      <c r="D75" s="64">
        <v>-0.13521315972990205</v>
      </c>
      <c r="E75" s="64">
        <v>-0.28377169811320763</v>
      </c>
      <c r="F75" s="65">
        <v>-0.32923035547344132</v>
      </c>
    </row>
    <row r="76" spans="1:6">
      <c r="A76" s="63">
        <v>1940</v>
      </c>
      <c r="B76" s="64">
        <v>-9.6476422764227632E-2</v>
      </c>
      <c r="C76" s="64">
        <v>7.0793096199075936E-2</v>
      </c>
      <c r="D76" s="64">
        <v>-0.16726951896330355</v>
      </c>
      <c r="E76" s="64">
        <v>-0.1652103712433706</v>
      </c>
      <c r="F76" s="65">
        <v>-0.23600346744244655</v>
      </c>
    </row>
    <row r="77" spans="1:6">
      <c r="A77" s="63">
        <v>1939</v>
      </c>
      <c r="B77" s="64">
        <v>1.8900000000000056E-2</v>
      </c>
      <c r="C77" s="64">
        <v>0.10052342907025401</v>
      </c>
      <c r="D77" s="64">
        <v>-8.1623429070253953E-2</v>
      </c>
      <c r="E77" s="64">
        <v>0.11262087227414319</v>
      </c>
      <c r="F77" s="65">
        <v>1.2097443203889183E-2</v>
      </c>
    </row>
    <row r="78" spans="1:6">
      <c r="A78" s="63">
        <v>1938</v>
      </c>
      <c r="B78" s="64">
        <v>0.1836166224580017</v>
      </c>
      <c r="C78" s="64">
        <v>9.9448264428073974E-2</v>
      </c>
      <c r="D78" s="64">
        <v>8.4168358029927726E-2</v>
      </c>
      <c r="E78" s="64">
        <v>0.19537762237762235</v>
      </c>
      <c r="F78" s="65">
        <v>9.5929357949548377E-2</v>
      </c>
    </row>
    <row r="79" spans="1:6">
      <c r="A79" s="63">
        <v>1937</v>
      </c>
      <c r="B79" s="64">
        <v>-0.31362103467879476</v>
      </c>
      <c r="C79" s="64">
        <v>6.2564753509259221E-3</v>
      </c>
      <c r="D79" s="64">
        <v>-0.3198775100297207</v>
      </c>
      <c r="E79" s="64">
        <v>-0.36928972884141326</v>
      </c>
      <c r="F79" s="65">
        <v>-0.37554620419233919</v>
      </c>
    </row>
    <row r="80" spans="1:6">
      <c r="A80" s="63"/>
      <c r="B80" s="64"/>
      <c r="C80" s="64"/>
      <c r="D80" s="64"/>
      <c r="E80" s="64"/>
    </row>
    <row r="81" spans="1:5">
      <c r="A81" s="63"/>
      <c r="B81" s="64"/>
      <c r="C81" s="64"/>
      <c r="D81" s="64"/>
      <c r="E81" s="64"/>
    </row>
    <row r="82" spans="1:5">
      <c r="A82" s="63"/>
      <c r="B82" s="64"/>
      <c r="C82" s="64"/>
      <c r="D82" s="64"/>
      <c r="E82" s="64"/>
    </row>
    <row r="83" spans="1:5">
      <c r="A83" s="63"/>
      <c r="B83" s="64"/>
      <c r="C83" s="64"/>
      <c r="D83" s="64"/>
      <c r="E83" s="64"/>
    </row>
    <row r="84" spans="1:5">
      <c r="A84" s="63"/>
      <c r="B84" s="64"/>
      <c r="C84" s="64"/>
      <c r="D84" s="64"/>
      <c r="E84" s="64"/>
    </row>
    <row r="85" spans="1:5">
      <c r="A85" s="63"/>
      <c r="B85" s="64"/>
      <c r="C85" s="64"/>
      <c r="D85" s="64"/>
      <c r="E85" s="64"/>
    </row>
    <row r="86" spans="1:5">
      <c r="A86" s="63"/>
      <c r="B86" s="64"/>
      <c r="C86" s="64"/>
      <c r="D86" s="64"/>
      <c r="E86" s="64"/>
    </row>
    <row r="87" spans="1:5">
      <c r="A87" s="63"/>
      <c r="B87" s="64"/>
      <c r="C87" s="64"/>
      <c r="D87" s="64"/>
      <c r="E87" s="64"/>
    </row>
    <row r="88" spans="1:5">
      <c r="A88" s="63"/>
      <c r="B88" s="64"/>
      <c r="C88" s="64"/>
      <c r="D88" s="64"/>
      <c r="E88" s="64"/>
    </row>
    <row r="89" spans="1:5">
      <c r="A89" s="63"/>
      <c r="B89" s="64"/>
      <c r="C89" s="64"/>
      <c r="D89" s="64"/>
      <c r="E89" s="64"/>
    </row>
    <row r="90" spans="1:5">
      <c r="A90" s="63"/>
      <c r="B90" s="64"/>
      <c r="C90" s="64"/>
      <c r="D90" s="64"/>
      <c r="E90" s="64"/>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3:C19"/>
  <sheetViews>
    <sheetView view="pageBreakPreview" zoomScale="70" zoomScaleNormal="100" zoomScaleSheetLayoutView="70" zoomScalePageLayoutView="80" workbookViewId="0"/>
  </sheetViews>
  <sheetFormatPr defaultRowHeight="11.25"/>
  <cols>
    <col min="1" max="1" width="23.7109375" style="86" bestFit="1" customWidth="1"/>
    <col min="2" max="16384" width="9.140625" style="86"/>
  </cols>
  <sheetData>
    <row r="3" spans="1:3">
      <c r="A3" s="86" t="s">
        <v>94</v>
      </c>
    </row>
    <row r="5" spans="1:3">
      <c r="A5" s="86" t="s">
        <v>95</v>
      </c>
      <c r="B5" s="87">
        <v>4.2999999999999997E-2</v>
      </c>
      <c r="C5" s="87"/>
    </row>
    <row r="6" spans="1:3">
      <c r="A6" s="86" t="s">
        <v>96</v>
      </c>
      <c r="B6" s="87">
        <v>3.7999999999999999E-2</v>
      </c>
      <c r="C6" s="87"/>
    </row>
    <row r="7" spans="1:3">
      <c r="A7" s="86" t="s">
        <v>97</v>
      </c>
      <c r="B7" s="87">
        <f>AVERAGE(B5:B6)</f>
        <v>4.0499999999999994E-2</v>
      </c>
      <c r="C7" s="87"/>
    </row>
    <row r="8" spans="1:3">
      <c r="A8" s="86" t="s">
        <v>98</v>
      </c>
      <c r="B8" s="87">
        <v>6.5500000000000003E-2</v>
      </c>
      <c r="C8" s="87"/>
    </row>
    <row r="9" spans="1:3">
      <c r="A9" s="86" t="s">
        <v>99</v>
      </c>
      <c r="B9" s="88">
        <v>2.2000000000000001E-3</v>
      </c>
      <c r="C9" s="88"/>
    </row>
    <row r="10" spans="1:3">
      <c r="A10" s="86" t="s">
        <v>100</v>
      </c>
      <c r="B10" s="87">
        <f>SUM(B7:B9)</f>
        <v>0.10819999999999999</v>
      </c>
      <c r="C10" s="88"/>
    </row>
    <row r="12" spans="1:3" ht="12">
      <c r="A12" s="416" t="s">
        <v>659</v>
      </c>
    </row>
    <row r="14" spans="1:3">
      <c r="A14" s="86" t="s">
        <v>95</v>
      </c>
      <c r="B14" s="87">
        <v>4.2999999999999997E-2</v>
      </c>
    </row>
    <row r="15" spans="1:3">
      <c r="A15" s="86" t="s">
        <v>96</v>
      </c>
      <c r="B15" s="87">
        <v>3.7999999999999999E-2</v>
      </c>
    </row>
    <row r="16" spans="1:3">
      <c r="A16" s="86" t="s">
        <v>97</v>
      </c>
      <c r="B16" s="87">
        <f>AVERAGE(B14:B15)</f>
        <v>4.0499999999999994E-2</v>
      </c>
    </row>
    <row r="17" spans="1:2">
      <c r="A17" s="413" t="s">
        <v>660</v>
      </c>
      <c r="B17" s="87">
        <v>4.1799999999999997E-2</v>
      </c>
    </row>
    <row r="18" spans="1:2">
      <c r="A18" s="86" t="s">
        <v>99</v>
      </c>
      <c r="B18" s="88">
        <v>2.2000000000000001E-3</v>
      </c>
    </row>
    <row r="19" spans="1:2">
      <c r="A19" s="86" t="s">
        <v>100</v>
      </c>
      <c r="B19" s="87">
        <f>SUM(B16:B18)</f>
        <v>8.4499999999999978E-2</v>
      </c>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0"/>
  <sheetViews>
    <sheetView view="pageBreakPreview" zoomScale="60" zoomScaleNormal="70" zoomScalePageLayoutView="70" workbookViewId="0"/>
  </sheetViews>
  <sheetFormatPr defaultRowHeight="12"/>
  <cols>
    <col min="1" max="1" width="15.7109375" style="91" customWidth="1"/>
    <col min="2" max="2" width="14" style="91" customWidth="1"/>
    <col min="3" max="3" width="10.5703125" style="91" customWidth="1"/>
    <col min="4" max="4" width="9.7109375" style="91" customWidth="1"/>
    <col min="5" max="6" width="10.5703125" style="91" customWidth="1"/>
    <col min="7" max="256" width="9.140625" style="91"/>
    <col min="257" max="257" width="15.7109375" style="91" customWidth="1"/>
    <col min="258" max="258" width="14" style="91" customWidth="1"/>
    <col min="259" max="259" width="10.5703125" style="91" customWidth="1"/>
    <col min="260" max="260" width="9.7109375" style="91" customWidth="1"/>
    <col min="261" max="262" width="10.5703125" style="91" customWidth="1"/>
    <col min="263" max="512" width="9.140625" style="91"/>
    <col min="513" max="513" width="15.7109375" style="91" customWidth="1"/>
    <col min="514" max="514" width="14" style="91" customWidth="1"/>
    <col min="515" max="515" width="10.5703125" style="91" customWidth="1"/>
    <col min="516" max="516" width="9.7109375" style="91" customWidth="1"/>
    <col min="517" max="518" width="10.5703125" style="91" customWidth="1"/>
    <col min="519" max="768" width="9.140625" style="91"/>
    <col min="769" max="769" width="15.7109375" style="91" customWidth="1"/>
    <col min="770" max="770" width="14" style="91" customWidth="1"/>
    <col min="771" max="771" width="10.5703125" style="91" customWidth="1"/>
    <col min="772" max="772" width="9.7109375" style="91" customWidth="1"/>
    <col min="773" max="774" width="10.5703125" style="91" customWidth="1"/>
    <col min="775" max="1024" width="9.140625" style="91"/>
    <col min="1025" max="1025" width="15.7109375" style="91" customWidth="1"/>
    <col min="1026" max="1026" width="14" style="91" customWidth="1"/>
    <col min="1027" max="1027" width="10.5703125" style="91" customWidth="1"/>
    <col min="1028" max="1028" width="9.7109375" style="91" customWidth="1"/>
    <col min="1029" max="1030" width="10.5703125" style="91" customWidth="1"/>
    <col min="1031" max="1280" width="9.140625" style="91"/>
    <col min="1281" max="1281" width="15.7109375" style="91" customWidth="1"/>
    <col min="1282" max="1282" width="14" style="91" customWidth="1"/>
    <col min="1283" max="1283" width="10.5703125" style="91" customWidth="1"/>
    <col min="1284" max="1284" width="9.7109375" style="91" customWidth="1"/>
    <col min="1285" max="1286" width="10.5703125" style="91" customWidth="1"/>
    <col min="1287" max="1536" width="9.140625" style="91"/>
    <col min="1537" max="1537" width="15.7109375" style="91" customWidth="1"/>
    <col min="1538" max="1538" width="14" style="91" customWidth="1"/>
    <col min="1539" max="1539" width="10.5703125" style="91" customWidth="1"/>
    <col min="1540" max="1540" width="9.7109375" style="91" customWidth="1"/>
    <col min="1541" max="1542" width="10.5703125" style="91" customWidth="1"/>
    <col min="1543" max="1792" width="9.140625" style="91"/>
    <col min="1793" max="1793" width="15.7109375" style="91" customWidth="1"/>
    <col min="1794" max="1794" width="14" style="91" customWidth="1"/>
    <col min="1795" max="1795" width="10.5703125" style="91" customWidth="1"/>
    <col min="1796" max="1796" width="9.7109375" style="91" customWidth="1"/>
    <col min="1797" max="1798" width="10.5703125" style="91" customWidth="1"/>
    <col min="1799" max="2048" width="9.140625" style="91"/>
    <col min="2049" max="2049" width="15.7109375" style="91" customWidth="1"/>
    <col min="2050" max="2050" width="14" style="91" customWidth="1"/>
    <col min="2051" max="2051" width="10.5703125" style="91" customWidth="1"/>
    <col min="2052" max="2052" width="9.7109375" style="91" customWidth="1"/>
    <col min="2053" max="2054" width="10.5703125" style="91" customWidth="1"/>
    <col min="2055" max="2304" width="9.140625" style="91"/>
    <col min="2305" max="2305" width="15.7109375" style="91" customWidth="1"/>
    <col min="2306" max="2306" width="14" style="91" customWidth="1"/>
    <col min="2307" max="2307" width="10.5703125" style="91" customWidth="1"/>
    <col min="2308" max="2308" width="9.7109375" style="91" customWidth="1"/>
    <col min="2309" max="2310" width="10.5703125" style="91" customWidth="1"/>
    <col min="2311" max="2560" width="9.140625" style="91"/>
    <col min="2561" max="2561" width="15.7109375" style="91" customWidth="1"/>
    <col min="2562" max="2562" width="14" style="91" customWidth="1"/>
    <col min="2563" max="2563" width="10.5703125" style="91" customWidth="1"/>
    <col min="2564" max="2564" width="9.7109375" style="91" customWidth="1"/>
    <col min="2565" max="2566" width="10.5703125" style="91" customWidth="1"/>
    <col min="2567" max="2816" width="9.140625" style="91"/>
    <col min="2817" max="2817" width="15.7109375" style="91" customWidth="1"/>
    <col min="2818" max="2818" width="14" style="91" customWidth="1"/>
    <col min="2819" max="2819" width="10.5703125" style="91" customWidth="1"/>
    <col min="2820" max="2820" width="9.7109375" style="91" customWidth="1"/>
    <col min="2821" max="2822" width="10.5703125" style="91" customWidth="1"/>
    <col min="2823" max="3072" width="9.140625" style="91"/>
    <col min="3073" max="3073" width="15.7109375" style="91" customWidth="1"/>
    <col min="3074" max="3074" width="14" style="91" customWidth="1"/>
    <col min="3075" max="3075" width="10.5703125" style="91" customWidth="1"/>
    <col min="3076" max="3076" width="9.7109375" style="91" customWidth="1"/>
    <col min="3077" max="3078" width="10.5703125" style="91" customWidth="1"/>
    <col min="3079" max="3328" width="9.140625" style="91"/>
    <col min="3329" max="3329" width="15.7109375" style="91" customWidth="1"/>
    <col min="3330" max="3330" width="14" style="91" customWidth="1"/>
    <col min="3331" max="3331" width="10.5703125" style="91" customWidth="1"/>
    <col min="3332" max="3332" width="9.7109375" style="91" customWidth="1"/>
    <col min="3333" max="3334" width="10.5703125" style="91" customWidth="1"/>
    <col min="3335" max="3584" width="9.140625" style="91"/>
    <col min="3585" max="3585" width="15.7109375" style="91" customWidth="1"/>
    <col min="3586" max="3586" width="14" style="91" customWidth="1"/>
    <col min="3587" max="3587" width="10.5703125" style="91" customWidth="1"/>
    <col min="3588" max="3588" width="9.7109375" style="91" customWidth="1"/>
    <col min="3589" max="3590" width="10.5703125" style="91" customWidth="1"/>
    <col min="3591" max="3840" width="9.140625" style="91"/>
    <col min="3841" max="3841" width="15.7109375" style="91" customWidth="1"/>
    <col min="3842" max="3842" width="14" style="91" customWidth="1"/>
    <col min="3843" max="3843" width="10.5703125" style="91" customWidth="1"/>
    <col min="3844" max="3844" width="9.7109375" style="91" customWidth="1"/>
    <col min="3845" max="3846" width="10.5703125" style="91" customWidth="1"/>
    <col min="3847" max="4096" width="9.140625" style="91"/>
    <col min="4097" max="4097" width="15.7109375" style="91" customWidth="1"/>
    <col min="4098" max="4098" width="14" style="91" customWidth="1"/>
    <col min="4099" max="4099" width="10.5703125" style="91" customWidth="1"/>
    <col min="4100" max="4100" width="9.7109375" style="91" customWidth="1"/>
    <col min="4101" max="4102" width="10.5703125" style="91" customWidth="1"/>
    <col min="4103" max="4352" width="9.140625" style="91"/>
    <col min="4353" max="4353" width="15.7109375" style="91" customWidth="1"/>
    <col min="4354" max="4354" width="14" style="91" customWidth="1"/>
    <col min="4355" max="4355" width="10.5703125" style="91" customWidth="1"/>
    <col min="4356" max="4356" width="9.7109375" style="91" customWidth="1"/>
    <col min="4357" max="4358" width="10.5703125" style="91" customWidth="1"/>
    <col min="4359" max="4608" width="9.140625" style="91"/>
    <col min="4609" max="4609" width="15.7109375" style="91" customWidth="1"/>
    <col min="4610" max="4610" width="14" style="91" customWidth="1"/>
    <col min="4611" max="4611" width="10.5703125" style="91" customWidth="1"/>
    <col min="4612" max="4612" width="9.7109375" style="91" customWidth="1"/>
    <col min="4613" max="4614" width="10.5703125" style="91" customWidth="1"/>
    <col min="4615" max="4864" width="9.140625" style="91"/>
    <col min="4865" max="4865" width="15.7109375" style="91" customWidth="1"/>
    <col min="4866" max="4866" width="14" style="91" customWidth="1"/>
    <col min="4867" max="4867" width="10.5703125" style="91" customWidth="1"/>
    <col min="4868" max="4868" width="9.7109375" style="91" customWidth="1"/>
    <col min="4869" max="4870" width="10.5703125" style="91" customWidth="1"/>
    <col min="4871" max="5120" width="9.140625" style="91"/>
    <col min="5121" max="5121" width="15.7109375" style="91" customWidth="1"/>
    <col min="5122" max="5122" width="14" style="91" customWidth="1"/>
    <col min="5123" max="5123" width="10.5703125" style="91" customWidth="1"/>
    <col min="5124" max="5124" width="9.7109375" style="91" customWidth="1"/>
    <col min="5125" max="5126" width="10.5703125" style="91" customWidth="1"/>
    <col min="5127" max="5376" width="9.140625" style="91"/>
    <col min="5377" max="5377" width="15.7109375" style="91" customWidth="1"/>
    <col min="5378" max="5378" width="14" style="91" customWidth="1"/>
    <col min="5379" max="5379" width="10.5703125" style="91" customWidth="1"/>
    <col min="5380" max="5380" width="9.7109375" style="91" customWidth="1"/>
    <col min="5381" max="5382" width="10.5703125" style="91" customWidth="1"/>
    <col min="5383" max="5632" width="9.140625" style="91"/>
    <col min="5633" max="5633" width="15.7109375" style="91" customWidth="1"/>
    <col min="5634" max="5634" width="14" style="91" customWidth="1"/>
    <col min="5635" max="5635" width="10.5703125" style="91" customWidth="1"/>
    <col min="5636" max="5636" width="9.7109375" style="91" customWidth="1"/>
    <col min="5637" max="5638" width="10.5703125" style="91" customWidth="1"/>
    <col min="5639" max="5888" width="9.140625" style="91"/>
    <col min="5889" max="5889" width="15.7109375" style="91" customWidth="1"/>
    <col min="5890" max="5890" width="14" style="91" customWidth="1"/>
    <col min="5891" max="5891" width="10.5703125" style="91" customWidth="1"/>
    <col min="5892" max="5892" width="9.7109375" style="91" customWidth="1"/>
    <col min="5893" max="5894" width="10.5703125" style="91" customWidth="1"/>
    <col min="5895" max="6144" width="9.140625" style="91"/>
    <col min="6145" max="6145" width="15.7109375" style="91" customWidth="1"/>
    <col min="6146" max="6146" width="14" style="91" customWidth="1"/>
    <col min="6147" max="6147" width="10.5703125" style="91" customWidth="1"/>
    <col min="6148" max="6148" width="9.7109375" style="91" customWidth="1"/>
    <col min="6149" max="6150" width="10.5703125" style="91" customWidth="1"/>
    <col min="6151" max="6400" width="9.140625" style="91"/>
    <col min="6401" max="6401" width="15.7109375" style="91" customWidth="1"/>
    <col min="6402" max="6402" width="14" style="91" customWidth="1"/>
    <col min="6403" max="6403" width="10.5703125" style="91" customWidth="1"/>
    <col min="6404" max="6404" width="9.7109375" style="91" customWidth="1"/>
    <col min="6405" max="6406" width="10.5703125" style="91" customWidth="1"/>
    <col min="6407" max="6656" width="9.140625" style="91"/>
    <col min="6657" max="6657" width="15.7109375" style="91" customWidth="1"/>
    <col min="6658" max="6658" width="14" style="91" customWidth="1"/>
    <col min="6659" max="6659" width="10.5703125" style="91" customWidth="1"/>
    <col min="6660" max="6660" width="9.7109375" style="91" customWidth="1"/>
    <col min="6661" max="6662" width="10.5703125" style="91" customWidth="1"/>
    <col min="6663" max="6912" width="9.140625" style="91"/>
    <col min="6913" max="6913" width="15.7109375" style="91" customWidth="1"/>
    <col min="6914" max="6914" width="14" style="91" customWidth="1"/>
    <col min="6915" max="6915" width="10.5703125" style="91" customWidth="1"/>
    <col min="6916" max="6916" width="9.7109375" style="91" customWidth="1"/>
    <col min="6917" max="6918" width="10.5703125" style="91" customWidth="1"/>
    <col min="6919" max="7168" width="9.140625" style="91"/>
    <col min="7169" max="7169" width="15.7109375" style="91" customWidth="1"/>
    <col min="7170" max="7170" width="14" style="91" customWidth="1"/>
    <col min="7171" max="7171" width="10.5703125" style="91" customWidth="1"/>
    <col min="7172" max="7172" width="9.7109375" style="91" customWidth="1"/>
    <col min="7173" max="7174" width="10.5703125" style="91" customWidth="1"/>
    <col min="7175" max="7424" width="9.140625" style="91"/>
    <col min="7425" max="7425" width="15.7109375" style="91" customWidth="1"/>
    <col min="7426" max="7426" width="14" style="91" customWidth="1"/>
    <col min="7427" max="7427" width="10.5703125" style="91" customWidth="1"/>
    <col min="7428" max="7428" width="9.7109375" style="91" customWidth="1"/>
    <col min="7429" max="7430" width="10.5703125" style="91" customWidth="1"/>
    <col min="7431" max="7680" width="9.140625" style="91"/>
    <col min="7681" max="7681" width="15.7109375" style="91" customWidth="1"/>
    <col min="7682" max="7682" width="14" style="91" customWidth="1"/>
    <col min="7683" max="7683" width="10.5703125" style="91" customWidth="1"/>
    <col min="7684" max="7684" width="9.7109375" style="91" customWidth="1"/>
    <col min="7685" max="7686" width="10.5703125" style="91" customWidth="1"/>
    <col min="7687" max="7936" width="9.140625" style="91"/>
    <col min="7937" max="7937" width="15.7109375" style="91" customWidth="1"/>
    <col min="7938" max="7938" width="14" style="91" customWidth="1"/>
    <col min="7939" max="7939" width="10.5703125" style="91" customWidth="1"/>
    <col min="7940" max="7940" width="9.7109375" style="91" customWidth="1"/>
    <col min="7941" max="7942" width="10.5703125" style="91" customWidth="1"/>
    <col min="7943" max="8192" width="9.140625" style="91"/>
    <col min="8193" max="8193" width="15.7109375" style="91" customWidth="1"/>
    <col min="8194" max="8194" width="14" style="91" customWidth="1"/>
    <col min="8195" max="8195" width="10.5703125" style="91" customWidth="1"/>
    <col min="8196" max="8196" width="9.7109375" style="91" customWidth="1"/>
    <col min="8197" max="8198" width="10.5703125" style="91" customWidth="1"/>
    <col min="8199" max="8448" width="9.140625" style="91"/>
    <col min="8449" max="8449" width="15.7109375" style="91" customWidth="1"/>
    <col min="8450" max="8450" width="14" style="91" customWidth="1"/>
    <col min="8451" max="8451" width="10.5703125" style="91" customWidth="1"/>
    <col min="8452" max="8452" width="9.7109375" style="91" customWidth="1"/>
    <col min="8453" max="8454" width="10.5703125" style="91" customWidth="1"/>
    <col min="8455" max="8704" width="9.140625" style="91"/>
    <col min="8705" max="8705" width="15.7109375" style="91" customWidth="1"/>
    <col min="8706" max="8706" width="14" style="91" customWidth="1"/>
    <col min="8707" max="8707" width="10.5703125" style="91" customWidth="1"/>
    <col min="8708" max="8708" width="9.7109375" style="91" customWidth="1"/>
    <col min="8709" max="8710" width="10.5703125" style="91" customWidth="1"/>
    <col min="8711" max="8960" width="9.140625" style="91"/>
    <col min="8961" max="8961" width="15.7109375" style="91" customWidth="1"/>
    <col min="8962" max="8962" width="14" style="91" customWidth="1"/>
    <col min="8963" max="8963" width="10.5703125" style="91" customWidth="1"/>
    <col min="8964" max="8964" width="9.7109375" style="91" customWidth="1"/>
    <col min="8965" max="8966" width="10.5703125" style="91" customWidth="1"/>
    <col min="8967" max="9216" width="9.140625" style="91"/>
    <col min="9217" max="9217" width="15.7109375" style="91" customWidth="1"/>
    <col min="9218" max="9218" width="14" style="91" customWidth="1"/>
    <col min="9219" max="9219" width="10.5703125" style="91" customWidth="1"/>
    <col min="9220" max="9220" width="9.7109375" style="91" customWidth="1"/>
    <col min="9221" max="9222" width="10.5703125" style="91" customWidth="1"/>
    <col min="9223" max="9472" width="9.140625" style="91"/>
    <col min="9473" max="9473" width="15.7109375" style="91" customWidth="1"/>
    <col min="9474" max="9474" width="14" style="91" customWidth="1"/>
    <col min="9475" max="9475" width="10.5703125" style="91" customWidth="1"/>
    <col min="9476" max="9476" width="9.7109375" style="91" customWidth="1"/>
    <col min="9477" max="9478" width="10.5703125" style="91" customWidth="1"/>
    <col min="9479" max="9728" width="9.140625" style="91"/>
    <col min="9729" max="9729" width="15.7109375" style="91" customWidth="1"/>
    <col min="9730" max="9730" width="14" style="91" customWidth="1"/>
    <col min="9731" max="9731" width="10.5703125" style="91" customWidth="1"/>
    <col min="9732" max="9732" width="9.7109375" style="91" customWidth="1"/>
    <col min="9733" max="9734" width="10.5703125" style="91" customWidth="1"/>
    <col min="9735" max="9984" width="9.140625" style="91"/>
    <col min="9985" max="9985" width="15.7109375" style="91" customWidth="1"/>
    <col min="9986" max="9986" width="14" style="91" customWidth="1"/>
    <col min="9987" max="9987" width="10.5703125" style="91" customWidth="1"/>
    <col min="9988" max="9988" width="9.7109375" style="91" customWidth="1"/>
    <col min="9989" max="9990" width="10.5703125" style="91" customWidth="1"/>
    <col min="9991" max="10240" width="9.140625" style="91"/>
    <col min="10241" max="10241" width="15.7109375" style="91" customWidth="1"/>
    <col min="10242" max="10242" width="14" style="91" customWidth="1"/>
    <col min="10243" max="10243" width="10.5703125" style="91" customWidth="1"/>
    <col min="10244" max="10244" width="9.7109375" style="91" customWidth="1"/>
    <col min="10245" max="10246" width="10.5703125" style="91" customWidth="1"/>
    <col min="10247" max="10496" width="9.140625" style="91"/>
    <col min="10497" max="10497" width="15.7109375" style="91" customWidth="1"/>
    <col min="10498" max="10498" width="14" style="91" customWidth="1"/>
    <col min="10499" max="10499" width="10.5703125" style="91" customWidth="1"/>
    <col min="10500" max="10500" width="9.7109375" style="91" customWidth="1"/>
    <col min="10501" max="10502" width="10.5703125" style="91" customWidth="1"/>
    <col min="10503" max="10752" width="9.140625" style="91"/>
    <col min="10753" max="10753" width="15.7109375" style="91" customWidth="1"/>
    <col min="10754" max="10754" width="14" style="91" customWidth="1"/>
    <col min="10755" max="10755" width="10.5703125" style="91" customWidth="1"/>
    <col min="10756" max="10756" width="9.7109375" style="91" customWidth="1"/>
    <col min="10757" max="10758" width="10.5703125" style="91" customWidth="1"/>
    <col min="10759" max="11008" width="9.140625" style="91"/>
    <col min="11009" max="11009" width="15.7109375" style="91" customWidth="1"/>
    <col min="11010" max="11010" width="14" style="91" customWidth="1"/>
    <col min="11011" max="11011" width="10.5703125" style="91" customWidth="1"/>
    <col min="11012" max="11012" width="9.7109375" style="91" customWidth="1"/>
    <col min="11013" max="11014" width="10.5703125" style="91" customWidth="1"/>
    <col min="11015" max="11264" width="9.140625" style="91"/>
    <col min="11265" max="11265" width="15.7109375" style="91" customWidth="1"/>
    <col min="11266" max="11266" width="14" style="91" customWidth="1"/>
    <col min="11267" max="11267" width="10.5703125" style="91" customWidth="1"/>
    <col min="11268" max="11268" width="9.7109375" style="91" customWidth="1"/>
    <col min="11269" max="11270" width="10.5703125" style="91" customWidth="1"/>
    <col min="11271" max="11520" width="9.140625" style="91"/>
    <col min="11521" max="11521" width="15.7109375" style="91" customWidth="1"/>
    <col min="11522" max="11522" width="14" style="91" customWidth="1"/>
    <col min="11523" max="11523" width="10.5703125" style="91" customWidth="1"/>
    <col min="11524" max="11524" width="9.7109375" style="91" customWidth="1"/>
    <col min="11525" max="11526" width="10.5703125" style="91" customWidth="1"/>
    <col min="11527" max="11776" width="9.140625" style="91"/>
    <col min="11777" max="11777" width="15.7109375" style="91" customWidth="1"/>
    <col min="11778" max="11778" width="14" style="91" customWidth="1"/>
    <col min="11779" max="11779" width="10.5703125" style="91" customWidth="1"/>
    <col min="11780" max="11780" width="9.7109375" style="91" customWidth="1"/>
    <col min="11781" max="11782" width="10.5703125" style="91" customWidth="1"/>
    <col min="11783" max="12032" width="9.140625" style="91"/>
    <col min="12033" max="12033" width="15.7109375" style="91" customWidth="1"/>
    <col min="12034" max="12034" width="14" style="91" customWidth="1"/>
    <col min="12035" max="12035" width="10.5703125" style="91" customWidth="1"/>
    <col min="12036" max="12036" width="9.7109375" style="91" customWidth="1"/>
    <col min="12037" max="12038" width="10.5703125" style="91" customWidth="1"/>
    <col min="12039" max="12288" width="9.140625" style="91"/>
    <col min="12289" max="12289" width="15.7109375" style="91" customWidth="1"/>
    <col min="12290" max="12290" width="14" style="91" customWidth="1"/>
    <col min="12291" max="12291" width="10.5703125" style="91" customWidth="1"/>
    <col min="12292" max="12292" width="9.7109375" style="91" customWidth="1"/>
    <col min="12293" max="12294" width="10.5703125" style="91" customWidth="1"/>
    <col min="12295" max="12544" width="9.140625" style="91"/>
    <col min="12545" max="12545" width="15.7109375" style="91" customWidth="1"/>
    <col min="12546" max="12546" width="14" style="91" customWidth="1"/>
    <col min="12547" max="12547" width="10.5703125" style="91" customWidth="1"/>
    <col min="12548" max="12548" width="9.7109375" style="91" customWidth="1"/>
    <col min="12549" max="12550" width="10.5703125" style="91" customWidth="1"/>
    <col min="12551" max="12800" width="9.140625" style="91"/>
    <col min="12801" max="12801" width="15.7109375" style="91" customWidth="1"/>
    <col min="12802" max="12802" width="14" style="91" customWidth="1"/>
    <col min="12803" max="12803" width="10.5703125" style="91" customWidth="1"/>
    <col min="12804" max="12804" width="9.7109375" style="91" customWidth="1"/>
    <col min="12805" max="12806" width="10.5703125" style="91" customWidth="1"/>
    <col min="12807" max="13056" width="9.140625" style="91"/>
    <col min="13057" max="13057" width="15.7109375" style="91" customWidth="1"/>
    <col min="13058" max="13058" width="14" style="91" customWidth="1"/>
    <col min="13059" max="13059" width="10.5703125" style="91" customWidth="1"/>
    <col min="13060" max="13060" width="9.7109375" style="91" customWidth="1"/>
    <col min="13061" max="13062" width="10.5703125" style="91" customWidth="1"/>
    <col min="13063" max="13312" width="9.140625" style="91"/>
    <col min="13313" max="13313" width="15.7109375" style="91" customWidth="1"/>
    <col min="13314" max="13314" width="14" style="91" customWidth="1"/>
    <col min="13315" max="13315" width="10.5703125" style="91" customWidth="1"/>
    <col min="13316" max="13316" width="9.7109375" style="91" customWidth="1"/>
    <col min="13317" max="13318" width="10.5703125" style="91" customWidth="1"/>
    <col min="13319" max="13568" width="9.140625" style="91"/>
    <col min="13569" max="13569" width="15.7109375" style="91" customWidth="1"/>
    <col min="13570" max="13570" width="14" style="91" customWidth="1"/>
    <col min="13571" max="13571" width="10.5703125" style="91" customWidth="1"/>
    <col min="13572" max="13572" width="9.7109375" style="91" customWidth="1"/>
    <col min="13573" max="13574" width="10.5703125" style="91" customWidth="1"/>
    <col min="13575" max="13824" width="9.140625" style="91"/>
    <col min="13825" max="13825" width="15.7109375" style="91" customWidth="1"/>
    <col min="13826" max="13826" width="14" style="91" customWidth="1"/>
    <col min="13827" max="13827" width="10.5703125" style="91" customWidth="1"/>
    <col min="13828" max="13828" width="9.7109375" style="91" customWidth="1"/>
    <col min="13829" max="13830" width="10.5703125" style="91" customWidth="1"/>
    <col min="13831" max="14080" width="9.140625" style="91"/>
    <col min="14081" max="14081" width="15.7109375" style="91" customWidth="1"/>
    <col min="14082" max="14082" width="14" style="91" customWidth="1"/>
    <col min="14083" max="14083" width="10.5703125" style="91" customWidth="1"/>
    <col min="14084" max="14084" width="9.7109375" style="91" customWidth="1"/>
    <col min="14085" max="14086" width="10.5703125" style="91" customWidth="1"/>
    <col min="14087" max="14336" width="9.140625" style="91"/>
    <col min="14337" max="14337" width="15.7109375" style="91" customWidth="1"/>
    <col min="14338" max="14338" width="14" style="91" customWidth="1"/>
    <col min="14339" max="14339" width="10.5703125" style="91" customWidth="1"/>
    <col min="14340" max="14340" width="9.7109375" style="91" customWidth="1"/>
    <col min="14341" max="14342" width="10.5703125" style="91" customWidth="1"/>
    <col min="14343" max="14592" width="9.140625" style="91"/>
    <col min="14593" max="14593" width="15.7109375" style="91" customWidth="1"/>
    <col min="14594" max="14594" width="14" style="91" customWidth="1"/>
    <col min="14595" max="14595" width="10.5703125" style="91" customWidth="1"/>
    <col min="14596" max="14596" width="9.7109375" style="91" customWidth="1"/>
    <col min="14597" max="14598" width="10.5703125" style="91" customWidth="1"/>
    <col min="14599" max="14848" width="9.140625" style="91"/>
    <col min="14849" max="14849" width="15.7109375" style="91" customWidth="1"/>
    <col min="14850" max="14850" width="14" style="91" customWidth="1"/>
    <col min="14851" max="14851" width="10.5703125" style="91" customWidth="1"/>
    <col min="14852" max="14852" width="9.7109375" style="91" customWidth="1"/>
    <col min="14853" max="14854" width="10.5703125" style="91" customWidth="1"/>
    <col min="14855" max="15104" width="9.140625" style="91"/>
    <col min="15105" max="15105" width="15.7109375" style="91" customWidth="1"/>
    <col min="15106" max="15106" width="14" style="91" customWidth="1"/>
    <col min="15107" max="15107" width="10.5703125" style="91" customWidth="1"/>
    <col min="15108" max="15108" width="9.7109375" style="91" customWidth="1"/>
    <col min="15109" max="15110" width="10.5703125" style="91" customWidth="1"/>
    <col min="15111" max="15360" width="9.140625" style="91"/>
    <col min="15361" max="15361" width="15.7109375" style="91" customWidth="1"/>
    <col min="15362" max="15362" width="14" style="91" customWidth="1"/>
    <col min="15363" max="15363" width="10.5703125" style="91" customWidth="1"/>
    <col min="15364" max="15364" width="9.7109375" style="91" customWidth="1"/>
    <col min="15365" max="15366" width="10.5703125" style="91" customWidth="1"/>
    <col min="15367" max="15616" width="9.140625" style="91"/>
    <col min="15617" max="15617" width="15.7109375" style="91" customWidth="1"/>
    <col min="15618" max="15618" width="14" style="91" customWidth="1"/>
    <col min="15619" max="15619" width="10.5703125" style="91" customWidth="1"/>
    <col min="15620" max="15620" width="9.7109375" style="91" customWidth="1"/>
    <col min="15621" max="15622" width="10.5703125" style="91" customWidth="1"/>
    <col min="15623" max="15872" width="9.140625" style="91"/>
    <col min="15873" max="15873" width="15.7109375" style="91" customWidth="1"/>
    <col min="15874" max="15874" width="14" style="91" customWidth="1"/>
    <col min="15875" max="15875" width="10.5703125" style="91" customWidth="1"/>
    <col min="15876" max="15876" width="9.7109375" style="91" customWidth="1"/>
    <col min="15877" max="15878" width="10.5703125" style="91" customWidth="1"/>
    <col min="15879" max="16128" width="9.140625" style="91"/>
    <col min="16129" max="16129" width="15.7109375" style="91" customWidth="1"/>
    <col min="16130" max="16130" width="14" style="91" customWidth="1"/>
    <col min="16131" max="16131" width="10.5703125" style="91" customWidth="1"/>
    <col min="16132" max="16132" width="9.7109375" style="91" customWidth="1"/>
    <col min="16133" max="16134" width="10.5703125" style="91" customWidth="1"/>
    <col min="16135" max="16384" width="9.140625" style="91"/>
  </cols>
  <sheetData>
    <row r="1" spans="1:6">
      <c r="A1" s="89"/>
      <c r="B1" s="90"/>
      <c r="C1" s="90"/>
      <c r="D1" s="90"/>
      <c r="E1" s="90"/>
      <c r="F1" s="90"/>
    </row>
    <row r="2" spans="1:6">
      <c r="A2" s="89" t="s">
        <v>101</v>
      </c>
      <c r="B2" s="90"/>
      <c r="C2" s="90"/>
      <c r="D2" s="90"/>
      <c r="E2" s="90"/>
      <c r="F2" s="90"/>
    </row>
    <row r="3" spans="1:6">
      <c r="A3" s="89" t="s">
        <v>102</v>
      </c>
      <c r="B3" s="90"/>
      <c r="C3" s="90"/>
      <c r="D3" s="90"/>
      <c r="E3" s="90"/>
      <c r="F3" s="90"/>
    </row>
    <row r="4" spans="1:6">
      <c r="A4" s="89" t="s">
        <v>103</v>
      </c>
      <c r="B4" s="90"/>
      <c r="C4" s="90"/>
      <c r="D4" s="90"/>
      <c r="E4" s="90"/>
      <c r="F4" s="90"/>
    </row>
    <row r="5" spans="1:6" ht="12.75" thickBot="1"/>
    <row r="6" spans="1:6" ht="13.5" thickTop="1" thickBot="1">
      <c r="A6" s="91" t="s">
        <v>104</v>
      </c>
      <c r="B6" s="92" t="s">
        <v>105</v>
      </c>
      <c r="C6" s="92" t="s">
        <v>106</v>
      </c>
    </row>
    <row r="7" spans="1:6">
      <c r="B7" s="93">
        <v>1.3</v>
      </c>
      <c r="C7" s="94">
        <v>0.5</v>
      </c>
    </row>
    <row r="8" spans="1:6" ht="12.75" thickBot="1">
      <c r="B8" s="95">
        <v>0.9</v>
      </c>
      <c r="C8" s="96">
        <v>0.5</v>
      </c>
    </row>
    <row r="9" spans="1:6" ht="12.75" thickTop="1"/>
    <row r="16" spans="1:6" ht="12.75" thickBot="1"/>
    <row r="17" spans="1:6" ht="25.5" thickTop="1" thickBot="1">
      <c r="A17" s="91" t="s">
        <v>107</v>
      </c>
      <c r="B17" s="92" t="s">
        <v>105</v>
      </c>
      <c r="C17" s="92"/>
      <c r="D17" s="92" t="s">
        <v>108</v>
      </c>
      <c r="E17" s="92" t="s">
        <v>106</v>
      </c>
      <c r="F17" s="92" t="s">
        <v>109</v>
      </c>
    </row>
    <row r="18" spans="1:6">
      <c r="B18" s="94" t="s">
        <v>110</v>
      </c>
      <c r="C18" s="94" t="s">
        <v>111</v>
      </c>
      <c r="D18" s="97">
        <f>1.3*1.3</f>
        <v>1.6900000000000002</v>
      </c>
      <c r="E18" s="98">
        <v>0.25</v>
      </c>
      <c r="F18" s="97">
        <f>D18*E18</f>
        <v>0.42250000000000004</v>
      </c>
    </row>
    <row r="19" spans="1:6">
      <c r="B19" s="94" t="s">
        <v>112</v>
      </c>
      <c r="C19" s="94" t="s">
        <v>111</v>
      </c>
      <c r="D19" s="97">
        <f>1.3*0.9</f>
        <v>1.1700000000000002</v>
      </c>
      <c r="E19" s="98">
        <v>0.5</v>
      </c>
      <c r="F19" s="97">
        <f>D19*E19</f>
        <v>0.58500000000000008</v>
      </c>
    </row>
    <row r="20" spans="1:6" ht="12.75" thickBot="1">
      <c r="B20" s="94" t="s">
        <v>113</v>
      </c>
      <c r="C20" s="94" t="s">
        <v>111</v>
      </c>
      <c r="D20" s="97">
        <f>0.9*0.9</f>
        <v>0.81</v>
      </c>
      <c r="E20" s="98">
        <v>0.25</v>
      </c>
      <c r="F20" s="97">
        <f>D20*E20</f>
        <v>0.20250000000000001</v>
      </c>
    </row>
    <row r="21" spans="1:6" ht="24.75" thickBot="1">
      <c r="B21" s="99" t="s">
        <v>114</v>
      </c>
      <c r="C21" s="99" t="s">
        <v>111</v>
      </c>
      <c r="D21" s="99"/>
      <c r="E21" s="99"/>
      <c r="F21" s="100">
        <f>SUM(F18:F20)</f>
        <v>1.21</v>
      </c>
    </row>
    <row r="22" spans="1:6" ht="12.75" thickTop="1"/>
    <row r="26" spans="1:6" ht="14.25">
      <c r="A26" s="91" t="s">
        <v>115</v>
      </c>
      <c r="B26" s="101" t="s">
        <v>116</v>
      </c>
    </row>
    <row r="29" spans="1:6" ht="14.25">
      <c r="A29" s="91" t="s">
        <v>115</v>
      </c>
      <c r="B29" s="101" t="s">
        <v>117</v>
      </c>
      <c r="D29" s="102">
        <f>(1.21/1)^0.5-1</f>
        <v>0.10000000000000009</v>
      </c>
    </row>
    <row r="32" spans="1:6">
      <c r="A32" s="91" t="s">
        <v>118</v>
      </c>
      <c r="B32" s="101" t="s">
        <v>119</v>
      </c>
      <c r="D32" s="102">
        <f>(0.3*0.5)+(-0.1*0.5)</f>
        <v>9.9999999999999992E-2</v>
      </c>
    </row>
    <row r="36" spans="1:4" ht="14.25">
      <c r="A36" s="91" t="s">
        <v>120</v>
      </c>
      <c r="B36" s="101" t="s">
        <v>121</v>
      </c>
      <c r="D36" s="103">
        <f>(1.3*0.9)^0.5-1</f>
        <v>8.1665382639196871E-2</v>
      </c>
    </row>
    <row r="39" spans="1:4">
      <c r="A39" s="101" t="s">
        <v>122</v>
      </c>
    </row>
    <row r="40" spans="1:4">
      <c r="A40" s="101" t="s">
        <v>123</v>
      </c>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20"/>
  <sheetViews>
    <sheetView view="pageBreakPreview" zoomScale="80" zoomScaleNormal="90" zoomScaleSheetLayoutView="80" zoomScalePageLayoutView="70" workbookViewId="0"/>
  </sheetViews>
  <sheetFormatPr defaultRowHeight="12.75"/>
  <cols>
    <col min="1" max="1" width="4.7109375" style="122" customWidth="1"/>
    <col min="2" max="2" width="19" style="120" bestFit="1" customWidth="1"/>
    <col min="3" max="3" width="6.7109375" style="120" customWidth="1"/>
    <col min="4" max="4" width="38.85546875" style="120" bestFit="1" customWidth="1"/>
    <col min="5" max="16384" width="9.140625" style="121"/>
  </cols>
  <sheetData>
    <row r="1" spans="1:4">
      <c r="A1" s="119"/>
    </row>
    <row r="2" spans="1:4">
      <c r="A2" s="404" t="s">
        <v>489</v>
      </c>
    </row>
    <row r="3" spans="1:4">
      <c r="A3" s="406" t="s">
        <v>585</v>
      </c>
      <c r="B3" s="162"/>
      <c r="C3" s="162"/>
      <c r="D3" s="162"/>
    </row>
    <row r="4" spans="1:4">
      <c r="A4" s="406" t="s">
        <v>135</v>
      </c>
      <c r="B4" s="162"/>
      <c r="C4" s="162"/>
      <c r="D4" s="162"/>
    </row>
    <row r="5" spans="1:4">
      <c r="A5" s="406" t="s">
        <v>655</v>
      </c>
      <c r="B5" s="190"/>
      <c r="C5" s="190"/>
      <c r="D5" s="190"/>
    </row>
    <row r="6" spans="1:4">
      <c r="A6" s="191"/>
      <c r="B6" s="162"/>
      <c r="C6" s="162"/>
      <c r="D6" s="162"/>
    </row>
    <row r="7" spans="1:4">
      <c r="A7" s="191"/>
      <c r="B7" s="162"/>
      <c r="C7" s="162"/>
      <c r="D7" s="189"/>
    </row>
    <row r="8" spans="1:4">
      <c r="A8" s="191"/>
      <c r="B8" s="162"/>
      <c r="C8" s="162"/>
      <c r="D8" s="189"/>
    </row>
    <row r="9" spans="1:4">
      <c r="A9" s="191"/>
      <c r="B9" s="162"/>
      <c r="C9" s="162"/>
      <c r="D9" s="162"/>
    </row>
    <row r="10" spans="1:4">
      <c r="A10" s="191"/>
      <c r="B10" s="192"/>
      <c r="C10" s="162"/>
      <c r="D10" s="162"/>
    </row>
    <row r="11" spans="1:4">
      <c r="A11" s="193" t="s">
        <v>0</v>
      </c>
      <c r="B11" s="194"/>
      <c r="C11" s="193" t="s">
        <v>108</v>
      </c>
      <c r="D11" s="194" t="s">
        <v>136</v>
      </c>
    </row>
    <row r="12" spans="1:4">
      <c r="A12" s="191">
        <v>1</v>
      </c>
      <c r="B12" s="195" t="s">
        <v>137</v>
      </c>
      <c r="C12" s="199">
        <v>5.2499999999999998E-2</v>
      </c>
      <c r="D12" s="197" t="s">
        <v>138</v>
      </c>
    </row>
    <row r="13" spans="1:4">
      <c r="A13" s="191">
        <f>A12+1</f>
        <v>2</v>
      </c>
      <c r="B13" s="195" t="s">
        <v>139</v>
      </c>
      <c r="C13" s="198">
        <v>0.72</v>
      </c>
      <c r="D13" s="195" t="s">
        <v>587</v>
      </c>
    </row>
    <row r="14" spans="1:4">
      <c r="A14" s="191">
        <f>A13+1</f>
        <v>3</v>
      </c>
      <c r="B14" s="195" t="s">
        <v>51</v>
      </c>
      <c r="C14" s="196">
        <v>6.6199999999999995E-2</v>
      </c>
      <c r="D14" s="195" t="s">
        <v>140</v>
      </c>
    </row>
    <row r="15" spans="1:4">
      <c r="A15" s="191">
        <f>A14+1</f>
        <v>4</v>
      </c>
      <c r="B15" s="195" t="s">
        <v>141</v>
      </c>
      <c r="C15" s="196">
        <f>C13*C14</f>
        <v>4.7663999999999998E-2</v>
      </c>
      <c r="D15" s="195"/>
    </row>
    <row r="16" spans="1:4">
      <c r="A16" s="191">
        <f>A15+1</f>
        <v>5</v>
      </c>
      <c r="B16" s="195" t="s">
        <v>99</v>
      </c>
      <c r="C16" s="199">
        <v>2.2000000000000001E-3</v>
      </c>
      <c r="D16" s="195"/>
    </row>
    <row r="17" spans="1:4">
      <c r="A17" s="191">
        <f>A16+1</f>
        <v>6</v>
      </c>
      <c r="B17" s="194" t="s">
        <v>20</v>
      </c>
      <c r="C17" s="196">
        <f>SUM(C12+C15+C16)</f>
        <v>0.102364</v>
      </c>
      <c r="D17" s="195"/>
    </row>
    <row r="18" spans="1:4">
      <c r="A18" s="191"/>
      <c r="B18" s="162"/>
      <c r="C18" s="162"/>
      <c r="D18" s="162"/>
    </row>
    <row r="19" spans="1:4">
      <c r="A19" s="191"/>
      <c r="B19" s="162"/>
      <c r="C19" s="162"/>
      <c r="D19" s="162"/>
    </row>
    <row r="20" spans="1:4" ht="159.94999999999999" customHeight="1">
      <c r="A20" s="191"/>
      <c r="B20" s="200" t="s">
        <v>586</v>
      </c>
      <c r="C20" s="162"/>
      <c r="D20" s="162"/>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17"/>
  <sheetViews>
    <sheetView view="pageBreakPreview" zoomScale="60" zoomScaleNormal="90" zoomScalePageLayoutView="70" workbookViewId="0"/>
  </sheetViews>
  <sheetFormatPr defaultRowHeight="12.75"/>
  <cols>
    <col min="1" max="1" width="4.7109375" style="3" customWidth="1"/>
    <col min="2" max="2" width="25.5703125" style="1" bestFit="1" customWidth="1"/>
    <col min="3" max="16384" width="9.140625" style="1"/>
  </cols>
  <sheetData>
    <row r="1" spans="1:4">
      <c r="A1" s="201"/>
      <c r="B1" s="43"/>
      <c r="C1" s="43"/>
      <c r="D1" s="43"/>
    </row>
    <row r="2" spans="1:4">
      <c r="A2" s="201"/>
      <c r="B2" s="43"/>
      <c r="C2" s="43"/>
      <c r="D2" s="43"/>
    </row>
    <row r="3" spans="1:4">
      <c r="A3" s="201"/>
      <c r="B3" s="43"/>
      <c r="C3" s="43"/>
      <c r="D3" s="43"/>
    </row>
    <row r="4" spans="1:4">
      <c r="A4" s="201"/>
      <c r="B4" s="43"/>
      <c r="C4" s="43"/>
      <c r="D4" s="43"/>
    </row>
    <row r="5" spans="1:4">
      <c r="A5" s="201"/>
      <c r="B5" s="202"/>
      <c r="C5" s="43"/>
      <c r="D5" s="43"/>
    </row>
    <row r="6" spans="1:4" s="58" customFormat="1" ht="22.5">
      <c r="A6" s="203" t="s">
        <v>0</v>
      </c>
      <c r="B6" s="179" t="s">
        <v>1</v>
      </c>
      <c r="C6" s="394" t="s">
        <v>29</v>
      </c>
      <c r="D6" s="395" t="s">
        <v>488</v>
      </c>
    </row>
    <row r="7" spans="1:4" s="124" customFormat="1">
      <c r="A7" s="204">
        <v>1</v>
      </c>
      <c r="B7" s="205" t="s">
        <v>471</v>
      </c>
      <c r="C7" s="396">
        <v>0.75</v>
      </c>
      <c r="D7" s="397">
        <v>4736.2700000000004</v>
      </c>
    </row>
    <row r="8" spans="1:4" s="124" customFormat="1">
      <c r="A8" s="204">
        <v>2</v>
      </c>
      <c r="B8" s="205" t="s">
        <v>473</v>
      </c>
      <c r="C8" s="396">
        <v>0.7</v>
      </c>
      <c r="D8" s="397">
        <v>3517.51</v>
      </c>
    </row>
    <row r="9" spans="1:4" s="124" customFormat="1">
      <c r="A9" s="204">
        <v>3</v>
      </c>
      <c r="B9" s="206" t="s">
        <v>475</v>
      </c>
      <c r="C9" s="396">
        <v>0.55000000000000004</v>
      </c>
      <c r="D9" s="397">
        <v>927.74</v>
      </c>
    </row>
    <row r="10" spans="1:4" s="123" customFormat="1">
      <c r="A10" s="204">
        <v>4</v>
      </c>
      <c r="B10" s="205" t="s">
        <v>477</v>
      </c>
      <c r="C10" s="398">
        <v>0.65</v>
      </c>
      <c r="D10" s="399">
        <v>1885.22</v>
      </c>
    </row>
    <row r="11" spans="1:4" s="123" customFormat="1">
      <c r="A11" s="204">
        <v>5</v>
      </c>
      <c r="B11" s="206" t="s">
        <v>479</v>
      </c>
      <c r="C11" s="398">
        <v>0.8</v>
      </c>
      <c r="D11" s="399">
        <v>8691.4699999999993</v>
      </c>
    </row>
    <row r="12" spans="1:4" s="123" customFormat="1">
      <c r="A12" s="204">
        <v>6</v>
      </c>
      <c r="B12" s="206" t="s">
        <v>480</v>
      </c>
      <c r="C12" s="398">
        <v>0.6</v>
      </c>
      <c r="D12" s="399">
        <v>1228.97</v>
      </c>
    </row>
    <row r="13" spans="1:4" s="123" customFormat="1">
      <c r="A13" s="204">
        <v>7</v>
      </c>
      <c r="B13" s="205" t="s">
        <v>482</v>
      </c>
      <c r="C13" s="398">
        <v>0.65</v>
      </c>
      <c r="D13" s="399">
        <v>2465.19</v>
      </c>
    </row>
    <row r="14" spans="1:4" s="123" customFormat="1">
      <c r="A14" s="204">
        <v>8</v>
      </c>
      <c r="B14" s="205" t="s">
        <v>484</v>
      </c>
      <c r="C14" s="398">
        <v>0.65</v>
      </c>
      <c r="D14" s="399">
        <v>1763.43</v>
      </c>
    </row>
    <row r="15" spans="1:4" s="123" customFormat="1">
      <c r="A15" s="204">
        <v>9</v>
      </c>
      <c r="B15" s="205" t="s">
        <v>486</v>
      </c>
      <c r="C15" s="398">
        <v>0.65</v>
      </c>
      <c r="D15" s="399">
        <v>2185.04</v>
      </c>
    </row>
    <row r="16" spans="1:4" s="123" customFormat="1">
      <c r="A16" s="204">
        <v>10</v>
      </c>
      <c r="B16" s="205" t="s">
        <v>23</v>
      </c>
      <c r="C16" s="400">
        <f>AVERAGE(C7:C15)</f>
        <v>0.66666666666666674</v>
      </c>
      <c r="D16" s="399"/>
    </row>
    <row r="17" spans="1:4" s="123" customFormat="1">
      <c r="A17" s="204">
        <v>11</v>
      </c>
      <c r="B17" s="205" t="s">
        <v>390</v>
      </c>
      <c r="C17" s="400">
        <f>SUMPRODUCT($D7:$D15,C7:C15)/SUM($D7:$D15)</f>
        <v>0.71565493977556904</v>
      </c>
      <c r="D17" s="399"/>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20"/>
  <sheetViews>
    <sheetView view="pageBreakPreview" zoomScale="80" zoomScaleNormal="90" zoomScaleSheetLayoutView="80" zoomScalePageLayoutView="70" workbookViewId="0"/>
  </sheetViews>
  <sheetFormatPr defaultRowHeight="12.75"/>
  <cols>
    <col min="1" max="1" width="4.7109375" style="127" customWidth="1"/>
    <col min="2" max="2" width="19" style="125" bestFit="1" customWidth="1"/>
    <col min="3" max="3" width="6.7109375" style="125" customWidth="1"/>
    <col min="4" max="4" width="36.28515625" style="125" customWidth="1"/>
    <col min="5" max="16384" width="9.140625" style="126"/>
  </cols>
  <sheetData>
    <row r="1" spans="1:4">
      <c r="A1" s="119"/>
    </row>
    <row r="2" spans="1:4">
      <c r="A2" s="406" t="s">
        <v>489</v>
      </c>
    </row>
    <row r="3" spans="1:4">
      <c r="A3" s="406" t="s">
        <v>143</v>
      </c>
      <c r="B3" s="214"/>
      <c r="C3" s="214"/>
      <c r="D3" s="214"/>
    </row>
    <row r="4" spans="1:4">
      <c r="A4" s="406" t="s">
        <v>135</v>
      </c>
      <c r="B4" s="214"/>
      <c r="C4" s="214"/>
      <c r="D4" s="214"/>
    </row>
    <row r="5" spans="1:4">
      <c r="A5" s="406" t="s">
        <v>144</v>
      </c>
      <c r="B5" s="214"/>
      <c r="C5" s="214"/>
      <c r="D5" s="214"/>
    </row>
    <row r="6" spans="1:4">
      <c r="A6" s="215"/>
      <c r="B6" s="214"/>
      <c r="C6" s="214"/>
      <c r="D6" s="214"/>
    </row>
    <row r="7" spans="1:4">
      <c r="A7" s="215"/>
      <c r="B7" s="214"/>
      <c r="C7" s="214"/>
      <c r="D7" s="189"/>
    </row>
    <row r="8" spans="1:4">
      <c r="A8" s="215"/>
      <c r="B8" s="214"/>
      <c r="C8" s="214"/>
      <c r="D8" s="189"/>
    </row>
    <row r="9" spans="1:4">
      <c r="A9" s="215"/>
      <c r="B9" s="214"/>
      <c r="C9" s="214"/>
      <c r="D9" s="214"/>
    </row>
    <row r="10" spans="1:4">
      <c r="A10" s="215"/>
      <c r="B10" s="192"/>
      <c r="C10" s="214"/>
      <c r="D10" s="214"/>
    </row>
    <row r="11" spans="1:4">
      <c r="A11" s="193" t="s">
        <v>0</v>
      </c>
      <c r="B11" s="194"/>
      <c r="C11" s="193" t="s">
        <v>108</v>
      </c>
      <c r="D11" s="194" t="s">
        <v>136</v>
      </c>
    </row>
    <row r="12" spans="1:4">
      <c r="A12" s="215">
        <v>1</v>
      </c>
      <c r="B12" s="194" t="s">
        <v>137</v>
      </c>
      <c r="C12" s="401">
        <v>5.2499999999999998E-2</v>
      </c>
      <c r="D12" s="197" t="s">
        <v>138</v>
      </c>
    </row>
    <row r="13" spans="1:4">
      <c r="A13" s="215">
        <f t="shared" ref="A13:A18" si="0">A12+1</f>
        <v>2</v>
      </c>
      <c r="B13" s="194" t="s">
        <v>139</v>
      </c>
      <c r="C13" s="217">
        <v>0.72</v>
      </c>
      <c r="D13" s="218" t="s">
        <v>587</v>
      </c>
    </row>
    <row r="14" spans="1:4">
      <c r="A14" s="215">
        <f t="shared" si="0"/>
        <v>3</v>
      </c>
      <c r="B14" s="194" t="s">
        <v>145</v>
      </c>
      <c r="C14" s="216">
        <v>0.124</v>
      </c>
      <c r="D14" s="194" t="s">
        <v>146</v>
      </c>
    </row>
    <row r="15" spans="1:4">
      <c r="A15" s="215">
        <f t="shared" si="0"/>
        <v>4</v>
      </c>
      <c r="B15" s="194" t="s">
        <v>51</v>
      </c>
      <c r="C15" s="219">
        <f>C14-C12</f>
        <v>7.1500000000000008E-2</v>
      </c>
      <c r="D15" s="220"/>
    </row>
    <row r="16" spans="1:4">
      <c r="A16" s="215">
        <f t="shared" si="0"/>
        <v>5</v>
      </c>
      <c r="B16" s="194" t="s">
        <v>147</v>
      </c>
      <c r="C16" s="219">
        <f>C13*C15</f>
        <v>5.1480000000000005E-2</v>
      </c>
      <c r="D16" s="220"/>
    </row>
    <row r="17" spans="1:4">
      <c r="A17" s="215">
        <f t="shared" si="0"/>
        <v>6</v>
      </c>
      <c r="B17" s="194" t="s">
        <v>148</v>
      </c>
      <c r="C17" s="219">
        <v>2.2000000000000001E-3</v>
      </c>
      <c r="D17" s="194"/>
    </row>
    <row r="18" spans="1:4">
      <c r="A18" s="215">
        <f t="shared" si="0"/>
        <v>7</v>
      </c>
      <c r="B18" s="194" t="s">
        <v>20</v>
      </c>
      <c r="C18" s="221">
        <f>SUM(C12+C16+C17)</f>
        <v>0.10618</v>
      </c>
      <c r="D18" s="220"/>
    </row>
    <row r="19" spans="1:4">
      <c r="A19" s="215"/>
      <c r="B19" s="162"/>
      <c r="C19" s="214"/>
      <c r="D19" s="214"/>
    </row>
    <row r="20" spans="1:4" ht="126.75">
      <c r="A20" s="215"/>
      <c r="B20" s="200" t="s">
        <v>588</v>
      </c>
      <c r="C20" s="214"/>
      <c r="D20" s="214"/>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157"/>
  <sheetViews>
    <sheetView view="pageBreakPreview" zoomScale="90" zoomScaleNormal="90" zoomScaleSheetLayoutView="90" zoomScalePageLayoutView="70" workbookViewId="0"/>
  </sheetViews>
  <sheetFormatPr defaultRowHeight="11.25" outlineLevelCol="1"/>
  <cols>
    <col min="1" max="1" width="3.85546875" style="5" bestFit="1" customWidth="1"/>
    <col min="2" max="2" width="22.28515625" style="4" customWidth="1"/>
    <col min="3" max="3" width="6.85546875" style="4" hidden="1" customWidth="1" outlineLevel="1"/>
    <col min="4" max="4" width="8.7109375" style="4" hidden="1" customWidth="1" outlineLevel="1"/>
    <col min="5" max="10" width="5.7109375" style="4" hidden="1" customWidth="1" outlineLevel="1"/>
    <col min="11" max="11" width="5.7109375" style="4" customWidth="1" collapsed="1"/>
    <col min="12" max="12" width="4.42578125" style="4" customWidth="1"/>
    <col min="13" max="13" width="6.42578125" style="4" customWidth="1"/>
    <col min="14" max="14" width="5.5703125" style="163" customWidth="1"/>
    <col min="15" max="15" width="8.7109375" style="4" customWidth="1"/>
    <col min="16" max="16" width="4" style="4" hidden="1" customWidth="1" outlineLevel="1"/>
    <col min="17" max="17" width="6" style="4" hidden="1" customWidth="1" outlineLevel="1"/>
    <col min="18" max="18" width="9.140625" style="4" collapsed="1"/>
    <col min="19" max="16384" width="9.140625" style="4"/>
  </cols>
  <sheetData>
    <row r="1" spans="1:17" s="128" customFormat="1" ht="12.75">
      <c r="A1" s="411" t="s">
        <v>652</v>
      </c>
      <c r="B1" s="223"/>
      <c r="C1" s="223"/>
      <c r="D1" s="223"/>
      <c r="E1" s="223"/>
      <c r="F1" s="223"/>
      <c r="G1" s="223"/>
      <c r="H1" s="223"/>
      <c r="I1" s="223"/>
      <c r="J1" s="223"/>
      <c r="K1" s="223"/>
      <c r="L1" s="223"/>
      <c r="M1" s="224"/>
      <c r="N1" s="223"/>
      <c r="O1" s="223"/>
      <c r="Q1"/>
    </row>
    <row r="2" spans="1:17" s="129" customFormat="1" ht="12.75">
      <c r="A2" s="222"/>
      <c r="B2" s="225"/>
      <c r="C2" s="225"/>
      <c r="D2" s="225"/>
      <c r="E2" s="225"/>
      <c r="F2" s="225"/>
      <c r="G2" s="225"/>
      <c r="H2" s="225"/>
      <c r="I2" s="225"/>
      <c r="J2" s="225"/>
      <c r="K2" s="225"/>
      <c r="L2" s="225"/>
      <c r="M2" s="225"/>
      <c r="N2" s="225"/>
      <c r="O2" s="225"/>
    </row>
    <row r="3" spans="1:17" s="45" customFormat="1" ht="33.75">
      <c r="A3" s="130"/>
      <c r="B3" s="412" t="s">
        <v>149</v>
      </c>
      <c r="C3" s="131"/>
      <c r="D3" s="131"/>
      <c r="E3" s="132"/>
      <c r="F3" s="132"/>
      <c r="G3" s="132"/>
      <c r="H3" s="132"/>
      <c r="I3" s="132"/>
      <c r="J3" s="132"/>
      <c r="K3" s="132"/>
      <c r="L3" s="132"/>
      <c r="M3" s="133"/>
      <c r="N3" s="134"/>
      <c r="O3" s="135"/>
      <c r="P3" s="136"/>
      <c r="Q3" s="136"/>
    </row>
    <row r="4" spans="1:17" s="45" customFormat="1">
      <c r="A4" s="130"/>
      <c r="B4" s="136"/>
      <c r="C4" s="136"/>
      <c r="D4" s="136"/>
      <c r="E4" s="137"/>
      <c r="F4" s="137"/>
      <c r="G4" s="137"/>
      <c r="H4" s="137"/>
      <c r="I4" s="137"/>
      <c r="J4" s="137"/>
      <c r="K4" s="137"/>
      <c r="L4" s="137"/>
      <c r="M4" s="138"/>
      <c r="N4" s="141"/>
      <c r="O4" s="135"/>
      <c r="P4" s="136"/>
      <c r="Q4" s="136"/>
    </row>
    <row r="5" spans="1:17" s="45" customFormat="1">
      <c r="A5" s="130"/>
      <c r="B5" s="136"/>
      <c r="C5" s="136"/>
      <c r="D5" s="136"/>
      <c r="E5" s="137"/>
      <c r="F5" s="137"/>
      <c r="G5" s="137"/>
      <c r="H5" s="137"/>
      <c r="I5" s="137"/>
      <c r="J5" s="139"/>
      <c r="K5" s="140"/>
      <c r="L5" s="137"/>
      <c r="M5" s="138"/>
      <c r="N5" s="141"/>
      <c r="O5" s="135"/>
      <c r="P5" s="18"/>
      <c r="Q5" s="136"/>
    </row>
    <row r="6" spans="1:17" s="45" customFormat="1" ht="23.25">
      <c r="A6" s="142" t="s">
        <v>0</v>
      </c>
      <c r="B6" s="136" t="s">
        <v>1</v>
      </c>
      <c r="C6" s="136" t="s">
        <v>8</v>
      </c>
      <c r="D6" s="143" t="s">
        <v>142</v>
      </c>
      <c r="E6" s="144">
        <v>41306</v>
      </c>
      <c r="F6" s="144">
        <v>41306</v>
      </c>
      <c r="G6" s="144">
        <v>41275</v>
      </c>
      <c r="H6" s="144">
        <v>41275</v>
      </c>
      <c r="I6" s="144">
        <v>41244</v>
      </c>
      <c r="J6" s="144">
        <v>41244</v>
      </c>
      <c r="K6" s="139" t="s">
        <v>17</v>
      </c>
      <c r="L6" s="139" t="s">
        <v>150</v>
      </c>
      <c r="M6" s="145" t="s">
        <v>19</v>
      </c>
      <c r="N6" s="146" t="s">
        <v>20</v>
      </c>
      <c r="O6" s="147" t="s">
        <v>151</v>
      </c>
      <c r="P6" s="148" t="s">
        <v>21</v>
      </c>
      <c r="Q6" s="149" t="s">
        <v>152</v>
      </c>
    </row>
    <row r="7" spans="1:17" s="44" customFormat="1">
      <c r="A7" s="130">
        <v>1</v>
      </c>
      <c r="B7" s="45" t="s">
        <v>153</v>
      </c>
      <c r="C7" s="45" t="s">
        <v>154</v>
      </c>
      <c r="D7" s="45" t="s">
        <v>155</v>
      </c>
      <c r="E7" s="402">
        <v>104.56</v>
      </c>
      <c r="F7" s="402">
        <v>100.58</v>
      </c>
      <c r="G7" s="402">
        <v>101.95</v>
      </c>
      <c r="H7" s="402">
        <v>93.96</v>
      </c>
      <c r="I7" s="402">
        <v>94.14</v>
      </c>
      <c r="J7" s="402">
        <v>89.594999999999999</v>
      </c>
      <c r="K7" s="137">
        <f t="shared" ref="K7:K70" si="0">AVERAGE(E7:J7)</f>
        <v>97.464166666666657</v>
      </c>
      <c r="L7" s="137">
        <v>2.54</v>
      </c>
      <c r="M7" s="151">
        <v>9.8299999999999998E-2</v>
      </c>
      <c r="N7" s="152">
        <f t="shared" ref="N7:N70" si="1">+((((((L7/4)*(P7)^0.25))/(K7*1))+(P7)^0.25)^4)-1</f>
        <v>0.12720358346773208</v>
      </c>
      <c r="O7" s="135">
        <v>71600.25</v>
      </c>
      <c r="P7" s="153">
        <f t="shared" ref="P7:P70" si="2">1+(M7)</f>
        <v>1.0983000000000001</v>
      </c>
      <c r="Q7" s="135">
        <v>6</v>
      </c>
    </row>
    <row r="8" spans="1:17" s="44" customFormat="1">
      <c r="A8" s="46">
        <v>2</v>
      </c>
      <c r="B8" s="45" t="s">
        <v>589</v>
      </c>
      <c r="C8" s="45" t="s">
        <v>590</v>
      </c>
      <c r="D8" s="45" t="s">
        <v>321</v>
      </c>
      <c r="E8" s="402">
        <v>35.29</v>
      </c>
      <c r="F8" s="402">
        <v>33.369999999999997</v>
      </c>
      <c r="G8" s="402">
        <v>33.94</v>
      </c>
      <c r="H8" s="402">
        <v>31.64</v>
      </c>
      <c r="I8" s="402">
        <v>31.985900000000001</v>
      </c>
      <c r="J8" s="402">
        <v>30.627099999999999</v>
      </c>
      <c r="K8" s="137">
        <f t="shared" si="0"/>
        <v>32.808833333333332</v>
      </c>
      <c r="L8" s="137">
        <v>0.56000000000000005</v>
      </c>
      <c r="M8" s="151">
        <v>0.1173</v>
      </c>
      <c r="N8" s="152">
        <f t="shared" si="1"/>
        <v>0.13649313159754017</v>
      </c>
      <c r="O8" s="135">
        <v>52774.71</v>
      </c>
      <c r="P8" s="153">
        <f t="shared" si="2"/>
        <v>1.1173</v>
      </c>
      <c r="Q8" s="135">
        <v>4</v>
      </c>
    </row>
    <row r="9" spans="1:17" s="44" customFormat="1">
      <c r="A9" s="46">
        <v>3</v>
      </c>
      <c r="B9" s="45" t="s">
        <v>591</v>
      </c>
      <c r="C9" s="45" t="s">
        <v>156</v>
      </c>
      <c r="D9" s="45" t="s">
        <v>157</v>
      </c>
      <c r="E9" s="402">
        <v>75.97</v>
      </c>
      <c r="F9" s="402">
        <v>71.58</v>
      </c>
      <c r="G9" s="402">
        <v>72.87</v>
      </c>
      <c r="H9" s="402">
        <v>67.55</v>
      </c>
      <c r="I9" s="402">
        <v>71.5</v>
      </c>
      <c r="J9" s="402">
        <v>65.2</v>
      </c>
      <c r="K9" s="137">
        <f t="shared" si="0"/>
        <v>70.778333333333336</v>
      </c>
      <c r="L9" s="137">
        <v>1.62</v>
      </c>
      <c r="M9" s="151">
        <v>0.11220000000000001</v>
      </c>
      <c r="N9" s="152">
        <f t="shared" si="1"/>
        <v>0.13787576511954458</v>
      </c>
      <c r="O9" s="135">
        <v>52074.45</v>
      </c>
      <c r="P9" s="153">
        <f t="shared" si="2"/>
        <v>1.1122000000000001</v>
      </c>
      <c r="Q9" s="135">
        <v>9</v>
      </c>
    </row>
    <row r="10" spans="1:17" s="44" customFormat="1">
      <c r="A10" s="46">
        <v>4</v>
      </c>
      <c r="B10" s="45" t="s">
        <v>592</v>
      </c>
      <c r="C10" s="45" t="s">
        <v>592</v>
      </c>
      <c r="D10" s="45" t="s">
        <v>155</v>
      </c>
      <c r="E10" s="402">
        <v>48.47</v>
      </c>
      <c r="F10" s="402">
        <v>45.92</v>
      </c>
      <c r="G10" s="402">
        <v>49.1</v>
      </c>
      <c r="H10" s="402">
        <v>45.53</v>
      </c>
      <c r="I10" s="402">
        <v>47</v>
      </c>
      <c r="J10" s="402">
        <v>43.25</v>
      </c>
      <c r="K10" s="137">
        <f t="shared" si="0"/>
        <v>46.544999999999995</v>
      </c>
      <c r="L10" s="137">
        <v>0.5</v>
      </c>
      <c r="M10" s="151">
        <v>0.111</v>
      </c>
      <c r="N10" s="152">
        <f t="shared" si="1"/>
        <v>0.12298285020755895</v>
      </c>
      <c r="O10" s="135">
        <v>11130.61</v>
      </c>
      <c r="P10" s="153">
        <f t="shared" si="2"/>
        <v>1.111</v>
      </c>
      <c r="Q10" s="135">
        <v>3</v>
      </c>
    </row>
    <row r="11" spans="1:17" s="44" customFormat="1">
      <c r="A11" s="46">
        <v>5</v>
      </c>
      <c r="B11" s="45" t="s">
        <v>161</v>
      </c>
      <c r="C11" s="45" t="s">
        <v>162</v>
      </c>
      <c r="D11" s="45" t="s">
        <v>163</v>
      </c>
      <c r="E11" s="402">
        <v>89.13</v>
      </c>
      <c r="F11" s="402">
        <v>84.15</v>
      </c>
      <c r="G11" s="402">
        <v>89.99</v>
      </c>
      <c r="H11" s="402">
        <v>85.04</v>
      </c>
      <c r="I11" s="402">
        <v>86.31</v>
      </c>
      <c r="J11" s="402">
        <v>81.16</v>
      </c>
      <c r="K11" s="137">
        <f t="shared" si="0"/>
        <v>85.963333333333324</v>
      </c>
      <c r="L11" s="137">
        <v>2.56</v>
      </c>
      <c r="M11" s="151">
        <v>8.9399999999999993E-2</v>
      </c>
      <c r="N11" s="152">
        <f t="shared" si="1"/>
        <v>0.12220658793613315</v>
      </c>
      <c r="O11" s="135">
        <v>17926.310000000001</v>
      </c>
      <c r="P11" s="153">
        <f t="shared" si="2"/>
        <v>1.0893999999999999</v>
      </c>
      <c r="Q11" s="135">
        <v>5</v>
      </c>
    </row>
    <row r="12" spans="1:17" s="44" customFormat="1">
      <c r="A12" s="46">
        <v>6</v>
      </c>
      <c r="B12" s="45" t="s">
        <v>593</v>
      </c>
      <c r="C12" s="45" t="s">
        <v>594</v>
      </c>
      <c r="D12" s="45" t="s">
        <v>163</v>
      </c>
      <c r="E12" s="402">
        <v>101.32</v>
      </c>
      <c r="F12" s="402">
        <v>94.890100000000004</v>
      </c>
      <c r="G12" s="402">
        <v>95.9</v>
      </c>
      <c r="H12" s="402">
        <v>88.6</v>
      </c>
      <c r="I12" s="402">
        <v>93.46</v>
      </c>
      <c r="J12" s="402">
        <v>86.25</v>
      </c>
      <c r="K12" s="137">
        <f t="shared" si="0"/>
        <v>93.403350000000003</v>
      </c>
      <c r="L12" s="137">
        <v>1.6</v>
      </c>
      <c r="M12" s="151">
        <v>0.12480000000000001</v>
      </c>
      <c r="N12" s="152">
        <f t="shared" si="1"/>
        <v>0.1441919569264356</v>
      </c>
      <c r="O12" s="135">
        <v>7646.39</v>
      </c>
      <c r="P12" s="153">
        <f t="shared" si="2"/>
        <v>1.1248</v>
      </c>
      <c r="Q12" s="135">
        <v>8</v>
      </c>
    </row>
    <row r="13" spans="1:17" s="44" customFormat="1">
      <c r="A13" s="46">
        <v>7</v>
      </c>
      <c r="B13" s="45" t="s">
        <v>164</v>
      </c>
      <c r="C13" s="45" t="s">
        <v>165</v>
      </c>
      <c r="D13" s="45" t="s">
        <v>166</v>
      </c>
      <c r="E13" s="402">
        <v>109.31</v>
      </c>
      <c r="F13" s="402">
        <v>104.94</v>
      </c>
      <c r="G13" s="402">
        <v>107.69</v>
      </c>
      <c r="H13" s="402">
        <v>92.19</v>
      </c>
      <c r="I13" s="402">
        <v>94.48</v>
      </c>
      <c r="J13" s="402">
        <v>89.96</v>
      </c>
      <c r="K13" s="137">
        <f t="shared" si="0"/>
        <v>99.76166666666667</v>
      </c>
      <c r="L13" s="137">
        <v>0.2</v>
      </c>
      <c r="M13" s="151">
        <v>0.12890000000000001</v>
      </c>
      <c r="N13" s="152">
        <f t="shared" si="1"/>
        <v>0.1311648959647298</v>
      </c>
      <c r="O13" s="135">
        <v>33399.9</v>
      </c>
      <c r="P13" s="153">
        <f t="shared" si="2"/>
        <v>1.1289</v>
      </c>
      <c r="Q13" s="135">
        <v>11</v>
      </c>
    </row>
    <row r="14" spans="1:17" s="44" customFormat="1">
      <c r="A14" s="46">
        <v>8</v>
      </c>
      <c r="B14" s="45" t="s">
        <v>167</v>
      </c>
      <c r="C14" s="45" t="s">
        <v>168</v>
      </c>
      <c r="D14" s="45" t="s">
        <v>159</v>
      </c>
      <c r="E14" s="402">
        <v>47.08</v>
      </c>
      <c r="F14" s="402">
        <v>43.85</v>
      </c>
      <c r="G14" s="402">
        <v>44.5</v>
      </c>
      <c r="H14" s="402">
        <v>40.65</v>
      </c>
      <c r="I14" s="402">
        <v>41.91</v>
      </c>
      <c r="J14" s="402">
        <v>39.54</v>
      </c>
      <c r="K14" s="137">
        <f t="shared" si="0"/>
        <v>42.921666666666674</v>
      </c>
      <c r="L14" s="137">
        <v>1</v>
      </c>
      <c r="M14" s="151">
        <v>8.2500000000000004E-2</v>
      </c>
      <c r="N14" s="152">
        <f t="shared" si="1"/>
        <v>0.10794156596632143</v>
      </c>
      <c r="O14" s="135">
        <v>22129.63</v>
      </c>
      <c r="P14" s="153">
        <f t="shared" si="2"/>
        <v>1.0825</v>
      </c>
      <c r="Q14" s="135">
        <v>4</v>
      </c>
    </row>
    <row r="15" spans="1:17" s="44" customFormat="1">
      <c r="A15" s="46">
        <v>9</v>
      </c>
      <c r="B15" s="45" t="s">
        <v>595</v>
      </c>
      <c r="C15" s="45" t="s">
        <v>596</v>
      </c>
      <c r="D15" s="45" t="s">
        <v>199</v>
      </c>
      <c r="E15" s="402">
        <v>36.619999999999997</v>
      </c>
      <c r="F15" s="402">
        <v>33.549999999999997</v>
      </c>
      <c r="G15" s="402">
        <v>36.03</v>
      </c>
      <c r="H15" s="402">
        <v>31.65</v>
      </c>
      <c r="I15" s="402">
        <v>34.99</v>
      </c>
      <c r="J15" s="402">
        <v>30.89</v>
      </c>
      <c r="K15" s="137">
        <f t="shared" si="0"/>
        <v>33.955000000000005</v>
      </c>
      <c r="L15" s="137">
        <v>0.4</v>
      </c>
      <c r="M15" s="151">
        <v>0.12</v>
      </c>
      <c r="N15" s="152">
        <f t="shared" si="1"/>
        <v>0.13325233333954833</v>
      </c>
      <c r="O15" s="135">
        <v>11354.4</v>
      </c>
      <c r="P15" s="153">
        <f t="shared" si="2"/>
        <v>1.1200000000000001</v>
      </c>
      <c r="Q15" s="135">
        <v>3</v>
      </c>
    </row>
    <row r="16" spans="1:17" s="44" customFormat="1">
      <c r="A16" s="46">
        <v>10</v>
      </c>
      <c r="B16" s="45" t="s">
        <v>170</v>
      </c>
      <c r="C16" s="45" t="s">
        <v>171</v>
      </c>
      <c r="D16" s="45" t="s">
        <v>172</v>
      </c>
      <c r="E16" s="402">
        <v>63</v>
      </c>
      <c r="F16" s="402">
        <v>59.21</v>
      </c>
      <c r="G16" s="402">
        <v>61.97</v>
      </c>
      <c r="H16" s="402">
        <v>58.31</v>
      </c>
      <c r="I16" s="402">
        <v>58.35</v>
      </c>
      <c r="J16" s="402">
        <v>55.47</v>
      </c>
      <c r="K16" s="137">
        <f t="shared" si="0"/>
        <v>59.385000000000012</v>
      </c>
      <c r="L16" s="137">
        <v>0.8</v>
      </c>
      <c r="M16" s="151">
        <v>0.1094</v>
      </c>
      <c r="N16" s="152">
        <f t="shared" si="1"/>
        <v>0.12442085765043798</v>
      </c>
      <c r="O16" s="135">
        <v>68897</v>
      </c>
      <c r="P16" s="153">
        <f t="shared" si="2"/>
        <v>1.1093999999999999</v>
      </c>
      <c r="Q16" s="135">
        <v>5</v>
      </c>
    </row>
    <row r="17" spans="1:17" s="44" customFormat="1">
      <c r="A17" s="46">
        <v>11</v>
      </c>
      <c r="B17" s="45" t="s">
        <v>173</v>
      </c>
      <c r="C17" s="45" t="s">
        <v>174</v>
      </c>
      <c r="D17" s="45" t="s">
        <v>166</v>
      </c>
      <c r="E17" s="402">
        <v>47.51</v>
      </c>
      <c r="F17" s="402">
        <v>45.4</v>
      </c>
      <c r="G17" s="402">
        <v>46.59</v>
      </c>
      <c r="H17" s="402">
        <v>43.01</v>
      </c>
      <c r="I17" s="402">
        <v>44.02</v>
      </c>
      <c r="J17" s="402">
        <v>42.02</v>
      </c>
      <c r="K17" s="137">
        <f t="shared" si="0"/>
        <v>44.758333333333333</v>
      </c>
      <c r="L17" s="137">
        <v>0.84</v>
      </c>
      <c r="M17" s="151">
        <v>0.12</v>
      </c>
      <c r="N17" s="152">
        <f t="shared" si="1"/>
        <v>0.14116794398237698</v>
      </c>
      <c r="O17" s="135">
        <v>11043.68</v>
      </c>
      <c r="P17" s="153">
        <f t="shared" si="2"/>
        <v>1.1200000000000001</v>
      </c>
      <c r="Q17" s="135">
        <v>3</v>
      </c>
    </row>
    <row r="18" spans="1:17" s="44" customFormat="1">
      <c r="A18" s="46">
        <v>12</v>
      </c>
      <c r="B18" s="45" t="s">
        <v>175</v>
      </c>
      <c r="C18" s="45" t="s">
        <v>176</v>
      </c>
      <c r="D18" s="45" t="s">
        <v>177</v>
      </c>
      <c r="E18" s="402">
        <v>93.42</v>
      </c>
      <c r="F18" s="402">
        <v>82.92</v>
      </c>
      <c r="G18" s="402">
        <v>89.58</v>
      </c>
      <c r="H18" s="402">
        <v>81.56</v>
      </c>
      <c r="I18" s="402">
        <v>90.81</v>
      </c>
      <c r="J18" s="402">
        <v>84.56</v>
      </c>
      <c r="K18" s="137">
        <f t="shared" si="0"/>
        <v>87.141666666666666</v>
      </c>
      <c r="L18" s="137">
        <v>1.88</v>
      </c>
      <c r="M18" s="151">
        <v>9.9299999999999999E-2</v>
      </c>
      <c r="N18" s="152">
        <f t="shared" si="1"/>
        <v>0.12320893267724187</v>
      </c>
      <c r="O18" s="135">
        <v>69289.56</v>
      </c>
      <c r="P18" s="153">
        <f t="shared" si="2"/>
        <v>1.0992999999999999</v>
      </c>
      <c r="Q18" s="135">
        <v>11</v>
      </c>
    </row>
    <row r="19" spans="1:17" s="44" customFormat="1">
      <c r="A19" s="46">
        <v>13</v>
      </c>
      <c r="B19" s="45" t="s">
        <v>178</v>
      </c>
      <c r="C19" s="45" t="s">
        <v>179</v>
      </c>
      <c r="D19" s="45" t="s">
        <v>159</v>
      </c>
      <c r="E19" s="402">
        <v>42.38</v>
      </c>
      <c r="F19" s="402">
        <v>37.94</v>
      </c>
      <c r="G19" s="402">
        <v>38.979999999999997</v>
      </c>
      <c r="H19" s="402">
        <v>34.825000000000003</v>
      </c>
      <c r="I19" s="402">
        <v>35.840000000000003</v>
      </c>
      <c r="J19" s="402">
        <v>33.68</v>
      </c>
      <c r="K19" s="137">
        <f t="shared" si="0"/>
        <v>37.274166666666666</v>
      </c>
      <c r="L19" s="137">
        <v>0.84</v>
      </c>
      <c r="M19" s="151">
        <v>9.6699999999999994E-2</v>
      </c>
      <c r="N19" s="152">
        <f t="shared" si="1"/>
        <v>0.12162456745535044</v>
      </c>
      <c r="O19" s="135">
        <v>3295.82</v>
      </c>
      <c r="P19" s="153">
        <f t="shared" si="2"/>
        <v>1.0967</v>
      </c>
      <c r="Q19" s="135">
        <v>3</v>
      </c>
    </row>
    <row r="20" spans="1:17" s="44" customFormat="1">
      <c r="A20" s="46">
        <v>14</v>
      </c>
      <c r="B20" s="45" t="s">
        <v>180</v>
      </c>
      <c r="C20" s="45" t="s">
        <v>181</v>
      </c>
      <c r="D20" s="45" t="s">
        <v>182</v>
      </c>
      <c r="E20" s="402">
        <v>36.25</v>
      </c>
      <c r="F20" s="402">
        <v>35</v>
      </c>
      <c r="G20" s="402">
        <v>35.5</v>
      </c>
      <c r="H20" s="402">
        <v>32.76</v>
      </c>
      <c r="I20" s="402">
        <v>34.69</v>
      </c>
      <c r="J20" s="402">
        <v>33.1</v>
      </c>
      <c r="K20" s="137">
        <f t="shared" si="0"/>
        <v>34.549999999999997</v>
      </c>
      <c r="L20" s="137">
        <v>1.8</v>
      </c>
      <c r="M20" s="151">
        <v>5.5E-2</v>
      </c>
      <c r="N20" s="152">
        <f t="shared" si="1"/>
        <v>0.1110469978199613</v>
      </c>
      <c r="O20" s="135">
        <v>197752.7</v>
      </c>
      <c r="P20" s="153">
        <f t="shared" si="2"/>
        <v>1.0549999999999999</v>
      </c>
      <c r="Q20" s="135">
        <v>4</v>
      </c>
    </row>
    <row r="21" spans="1:17" s="44" customFormat="1">
      <c r="A21" s="46">
        <v>15</v>
      </c>
      <c r="B21" s="45" t="s">
        <v>183</v>
      </c>
      <c r="C21" s="45" t="s">
        <v>184</v>
      </c>
      <c r="D21" s="45" t="s">
        <v>157</v>
      </c>
      <c r="E21" s="402">
        <v>61.83</v>
      </c>
      <c r="F21" s="402">
        <v>59.48</v>
      </c>
      <c r="G21" s="402">
        <v>60.34</v>
      </c>
      <c r="H21" s="402">
        <v>57.75</v>
      </c>
      <c r="I21" s="402">
        <v>58.564999999999998</v>
      </c>
      <c r="J21" s="402">
        <v>55.99</v>
      </c>
      <c r="K21" s="137">
        <f t="shared" si="0"/>
        <v>58.992500000000007</v>
      </c>
      <c r="L21" s="137">
        <v>1.74</v>
      </c>
      <c r="M21" s="151">
        <v>9.1999999999999998E-2</v>
      </c>
      <c r="N21" s="152">
        <f t="shared" si="1"/>
        <v>0.12456684785451677</v>
      </c>
      <c r="O21" s="135">
        <v>29901.3</v>
      </c>
      <c r="P21" s="153">
        <f t="shared" si="2"/>
        <v>1.0920000000000001</v>
      </c>
      <c r="Q21" s="135">
        <v>4</v>
      </c>
    </row>
    <row r="22" spans="1:17" s="44" customFormat="1">
      <c r="A22" s="46">
        <v>16</v>
      </c>
      <c r="B22" s="45" t="s">
        <v>597</v>
      </c>
      <c r="C22" s="45" t="s">
        <v>598</v>
      </c>
      <c r="D22" s="45" t="s">
        <v>163</v>
      </c>
      <c r="E22" s="402">
        <v>41.29</v>
      </c>
      <c r="F22" s="402">
        <v>38.1</v>
      </c>
      <c r="G22" s="402">
        <v>40</v>
      </c>
      <c r="H22" s="402">
        <v>35.25</v>
      </c>
      <c r="I22" s="402">
        <v>34.979999999999997</v>
      </c>
      <c r="J22" s="402">
        <v>32.865000000000002</v>
      </c>
      <c r="K22" s="137">
        <f t="shared" si="0"/>
        <v>37.080833333333331</v>
      </c>
      <c r="L22" s="137">
        <v>1.08</v>
      </c>
      <c r="M22" s="151">
        <v>0.1013</v>
      </c>
      <c r="N22" s="152">
        <f t="shared" si="1"/>
        <v>0.13372801842435944</v>
      </c>
      <c r="O22" s="135">
        <v>4092.35</v>
      </c>
      <c r="P22" s="153">
        <f t="shared" si="2"/>
        <v>1.1012999999999999</v>
      </c>
      <c r="Q22" s="135">
        <v>3</v>
      </c>
    </row>
    <row r="23" spans="1:17" s="44" customFormat="1">
      <c r="A23" s="46">
        <v>17</v>
      </c>
      <c r="B23" s="45" t="s">
        <v>185</v>
      </c>
      <c r="C23" s="45" t="s">
        <v>186</v>
      </c>
      <c r="D23" s="45" t="s">
        <v>187</v>
      </c>
      <c r="E23" s="402">
        <v>47.77</v>
      </c>
      <c r="F23" s="402">
        <v>43.655000000000001</v>
      </c>
      <c r="G23" s="402">
        <v>46.9</v>
      </c>
      <c r="H23" s="402">
        <v>40.98</v>
      </c>
      <c r="I23" s="402">
        <v>43.67</v>
      </c>
      <c r="J23" s="402">
        <v>39.56</v>
      </c>
      <c r="K23" s="137">
        <f t="shared" si="0"/>
        <v>43.755833333333335</v>
      </c>
      <c r="L23" s="137">
        <v>0.6</v>
      </c>
      <c r="M23" s="151">
        <v>9.64E-2</v>
      </c>
      <c r="N23" s="152">
        <f t="shared" si="1"/>
        <v>0.11151182425930917</v>
      </c>
      <c r="O23" s="135">
        <v>19611.849999999999</v>
      </c>
      <c r="P23" s="153">
        <f t="shared" si="2"/>
        <v>1.0964</v>
      </c>
      <c r="Q23" s="135">
        <v>4</v>
      </c>
    </row>
    <row r="24" spans="1:17" s="44" customFormat="1">
      <c r="A24" s="46">
        <v>18</v>
      </c>
      <c r="B24" s="45" t="s">
        <v>188</v>
      </c>
      <c r="C24" s="45" t="s">
        <v>189</v>
      </c>
      <c r="D24" s="45" t="s">
        <v>190</v>
      </c>
      <c r="E24" s="402">
        <v>46.07</v>
      </c>
      <c r="F24" s="402">
        <v>43.26</v>
      </c>
      <c r="G24" s="402">
        <v>46.99</v>
      </c>
      <c r="H24" s="402">
        <v>44.24</v>
      </c>
      <c r="I24" s="402">
        <v>45.47</v>
      </c>
      <c r="J24" s="402">
        <v>43.32</v>
      </c>
      <c r="K24" s="137">
        <f t="shared" si="0"/>
        <v>44.891666666666673</v>
      </c>
      <c r="L24" s="137">
        <v>0.52</v>
      </c>
      <c r="M24" s="151">
        <v>0.10300000000000001</v>
      </c>
      <c r="N24" s="152">
        <f t="shared" si="1"/>
        <v>0.1158321419246604</v>
      </c>
      <c r="O24" s="135">
        <v>6608.14</v>
      </c>
      <c r="P24" s="153">
        <f t="shared" si="2"/>
        <v>1.103</v>
      </c>
      <c r="Q24" s="135">
        <v>6</v>
      </c>
    </row>
    <row r="25" spans="1:17" s="44" customFormat="1">
      <c r="A25" s="46">
        <v>19</v>
      </c>
      <c r="B25" s="45" t="s">
        <v>191</v>
      </c>
      <c r="C25" s="45" t="s">
        <v>192</v>
      </c>
      <c r="D25" s="45" t="s">
        <v>166</v>
      </c>
      <c r="E25" s="402">
        <v>69.334999999999994</v>
      </c>
      <c r="F25" s="402">
        <v>66.405000000000001</v>
      </c>
      <c r="G25" s="402">
        <v>69</v>
      </c>
      <c r="H25" s="402">
        <v>65.89</v>
      </c>
      <c r="I25" s="402">
        <v>67.8</v>
      </c>
      <c r="J25" s="402">
        <v>63.86</v>
      </c>
      <c r="K25" s="137">
        <f t="shared" si="0"/>
        <v>67.048333333333332</v>
      </c>
      <c r="L25" s="137">
        <v>1.8</v>
      </c>
      <c r="M25" s="151">
        <v>8.7799999999999989E-2</v>
      </c>
      <c r="N25" s="152">
        <f t="shared" si="1"/>
        <v>0.11729872953054121</v>
      </c>
      <c r="O25" s="135">
        <v>37614.480000000003</v>
      </c>
      <c r="P25" s="153">
        <f t="shared" si="2"/>
        <v>1.0878000000000001</v>
      </c>
      <c r="Q25" s="135">
        <v>7</v>
      </c>
    </row>
    <row r="26" spans="1:17" s="44" customFormat="1">
      <c r="A26" s="46">
        <v>20</v>
      </c>
      <c r="B26" s="45" t="s">
        <v>194</v>
      </c>
      <c r="C26" s="45" t="s">
        <v>194</v>
      </c>
      <c r="D26" s="45" t="s">
        <v>195</v>
      </c>
      <c r="E26" s="402">
        <v>62.67</v>
      </c>
      <c r="F26" s="402">
        <v>59.66</v>
      </c>
      <c r="G26" s="402">
        <v>63.05</v>
      </c>
      <c r="H26" s="402">
        <v>59.42</v>
      </c>
      <c r="I26" s="402">
        <v>62.19</v>
      </c>
      <c r="J26" s="402">
        <v>56.03</v>
      </c>
      <c r="K26" s="137">
        <f t="shared" si="0"/>
        <v>60.50333333333333</v>
      </c>
      <c r="L26" s="137">
        <v>0.9</v>
      </c>
      <c r="M26" s="151">
        <v>0.1173</v>
      </c>
      <c r="N26" s="152">
        <f t="shared" si="1"/>
        <v>0.13401301628203655</v>
      </c>
      <c r="O26" s="135">
        <v>9784.73</v>
      </c>
      <c r="P26" s="153">
        <f t="shared" si="2"/>
        <v>1.1173</v>
      </c>
      <c r="Q26" s="135">
        <v>4</v>
      </c>
    </row>
    <row r="27" spans="1:17" s="44" customFormat="1">
      <c r="A27" s="46">
        <v>21</v>
      </c>
      <c r="B27" s="45" t="s">
        <v>196</v>
      </c>
      <c r="C27" s="45" t="s">
        <v>197</v>
      </c>
      <c r="D27" s="45" t="s">
        <v>198</v>
      </c>
      <c r="E27" s="402">
        <v>77.924999999999997</v>
      </c>
      <c r="F27" s="402">
        <v>74.23</v>
      </c>
      <c r="G27" s="402">
        <v>78.02</v>
      </c>
      <c r="H27" s="402">
        <v>72.680000000000007</v>
      </c>
      <c r="I27" s="402">
        <v>76.559899999999999</v>
      </c>
      <c r="J27" s="402">
        <v>72.930000000000007</v>
      </c>
      <c r="K27" s="137">
        <f t="shared" si="0"/>
        <v>75.390816666666666</v>
      </c>
      <c r="L27" s="137">
        <v>1.94</v>
      </c>
      <c r="M27" s="151">
        <v>0.1067</v>
      </c>
      <c r="N27" s="152">
        <f t="shared" si="1"/>
        <v>0.13545423048608773</v>
      </c>
      <c r="O27" s="135">
        <v>58436.44</v>
      </c>
      <c r="P27" s="153">
        <f t="shared" si="2"/>
        <v>1.1067</v>
      </c>
      <c r="Q27" s="135">
        <v>6</v>
      </c>
    </row>
    <row r="28" spans="1:17" s="44" customFormat="1">
      <c r="A28" s="46">
        <v>22</v>
      </c>
      <c r="B28" s="45" t="s">
        <v>599</v>
      </c>
      <c r="C28" s="45" t="s">
        <v>600</v>
      </c>
      <c r="D28" s="45" t="s">
        <v>206</v>
      </c>
      <c r="E28" s="402">
        <v>107.84</v>
      </c>
      <c r="F28" s="402">
        <v>103</v>
      </c>
      <c r="G28" s="402">
        <v>109.649</v>
      </c>
      <c r="H28" s="402">
        <v>105.13</v>
      </c>
      <c r="I28" s="402">
        <v>106.87</v>
      </c>
      <c r="J28" s="402">
        <v>101.96</v>
      </c>
      <c r="K28" s="137">
        <f t="shared" si="0"/>
        <v>105.74150000000002</v>
      </c>
      <c r="L28" s="137">
        <v>2.6</v>
      </c>
      <c r="M28" s="151">
        <v>9.4700000000000006E-2</v>
      </c>
      <c r="N28" s="152">
        <f t="shared" si="1"/>
        <v>0.12186598088607625</v>
      </c>
      <c r="O28" s="135">
        <v>15697.7</v>
      </c>
      <c r="P28" s="153">
        <f t="shared" si="2"/>
        <v>1.0947</v>
      </c>
      <c r="Q28" s="135">
        <v>3</v>
      </c>
    </row>
    <row r="29" spans="1:17" s="44" customFormat="1">
      <c r="A29" s="46">
        <v>23</v>
      </c>
      <c r="B29" s="45" t="s">
        <v>200</v>
      </c>
      <c r="C29" s="45" t="s">
        <v>201</v>
      </c>
      <c r="D29" s="45" t="s">
        <v>166</v>
      </c>
      <c r="E29" s="402">
        <v>46.87</v>
      </c>
      <c r="F29" s="402">
        <v>43.52</v>
      </c>
      <c r="G29" s="402">
        <v>45.23</v>
      </c>
      <c r="H29" s="402">
        <v>41.06</v>
      </c>
      <c r="I29" s="402">
        <v>42.74</v>
      </c>
      <c r="J29" s="402">
        <v>40.22</v>
      </c>
      <c r="K29" s="137">
        <f t="shared" si="0"/>
        <v>43.273333333333333</v>
      </c>
      <c r="L29" s="137">
        <v>1.1000000000000001</v>
      </c>
      <c r="M29" s="151">
        <v>0.105</v>
      </c>
      <c r="N29" s="152">
        <f t="shared" si="1"/>
        <v>0.13335778388280084</v>
      </c>
      <c r="O29" s="135">
        <v>15853.38</v>
      </c>
      <c r="P29" s="153">
        <f t="shared" si="2"/>
        <v>1.105</v>
      </c>
      <c r="Q29" s="135">
        <v>4</v>
      </c>
    </row>
    <row r="30" spans="1:17" s="44" customFormat="1">
      <c r="A30" s="46">
        <v>24</v>
      </c>
      <c r="B30" s="45" t="s">
        <v>601</v>
      </c>
      <c r="C30" s="45" t="s">
        <v>602</v>
      </c>
      <c r="D30" s="45" t="s">
        <v>277</v>
      </c>
      <c r="E30" s="402">
        <v>45.87</v>
      </c>
      <c r="F30" s="402">
        <v>41.33</v>
      </c>
      <c r="G30" s="402">
        <v>43.14</v>
      </c>
      <c r="H30" s="402">
        <v>37.43</v>
      </c>
      <c r="I30" s="402">
        <v>38.1</v>
      </c>
      <c r="J30" s="402">
        <v>34.72</v>
      </c>
      <c r="K30" s="137">
        <f t="shared" si="0"/>
        <v>40.098333333333329</v>
      </c>
      <c r="L30" s="137">
        <v>0.48</v>
      </c>
      <c r="M30" s="151">
        <v>0.1202</v>
      </c>
      <c r="N30" s="152">
        <f t="shared" si="1"/>
        <v>0.13366974980222435</v>
      </c>
      <c r="O30" s="135">
        <v>25539.82</v>
      </c>
      <c r="P30" s="153">
        <f t="shared" si="2"/>
        <v>1.1202000000000001</v>
      </c>
      <c r="Q30" s="135">
        <v>5</v>
      </c>
    </row>
    <row r="31" spans="1:17" s="44" customFormat="1">
      <c r="A31" s="46">
        <v>25</v>
      </c>
      <c r="B31" s="45" t="s">
        <v>203</v>
      </c>
      <c r="C31" s="45" t="s">
        <v>204</v>
      </c>
      <c r="D31" s="45" t="s">
        <v>205</v>
      </c>
      <c r="E31" s="402">
        <v>67.38</v>
      </c>
      <c r="F31" s="402">
        <v>55.805</v>
      </c>
      <c r="G31" s="402">
        <v>67.930000000000007</v>
      </c>
      <c r="H31" s="402">
        <v>61.65</v>
      </c>
      <c r="I31" s="402">
        <v>64.14</v>
      </c>
      <c r="J31" s="402">
        <v>60.14</v>
      </c>
      <c r="K31" s="137">
        <f t="shared" si="0"/>
        <v>62.840833333333336</v>
      </c>
      <c r="L31" s="137">
        <v>1.4</v>
      </c>
      <c r="M31" s="151">
        <v>0.12189999999999999</v>
      </c>
      <c r="N31" s="152">
        <f t="shared" si="1"/>
        <v>0.14710384743981764</v>
      </c>
      <c r="O31" s="135">
        <v>9189.73</v>
      </c>
      <c r="P31" s="153">
        <f t="shared" si="2"/>
        <v>1.1218999999999999</v>
      </c>
      <c r="Q31" s="135">
        <v>7</v>
      </c>
    </row>
    <row r="32" spans="1:17" s="44" customFormat="1">
      <c r="A32" s="46">
        <v>26</v>
      </c>
      <c r="B32" s="45" t="s">
        <v>207</v>
      </c>
      <c r="C32" s="45" t="s">
        <v>208</v>
      </c>
      <c r="D32" s="45" t="s">
        <v>209</v>
      </c>
      <c r="E32" s="402">
        <v>45.29</v>
      </c>
      <c r="F32" s="402">
        <v>41.98</v>
      </c>
      <c r="G32" s="402">
        <v>42.99</v>
      </c>
      <c r="H32" s="402">
        <v>41.24</v>
      </c>
      <c r="I32" s="402">
        <v>42.84</v>
      </c>
      <c r="J32" s="402">
        <v>40.133899999999997</v>
      </c>
      <c r="K32" s="137">
        <f t="shared" si="0"/>
        <v>42.412316666666669</v>
      </c>
      <c r="L32" s="137">
        <v>0.64</v>
      </c>
      <c r="M32" s="151">
        <v>0.10300000000000001</v>
      </c>
      <c r="N32" s="152">
        <f t="shared" si="1"/>
        <v>0.11973864398112455</v>
      </c>
      <c r="O32" s="135">
        <v>5399.93</v>
      </c>
      <c r="P32" s="153">
        <f t="shared" si="2"/>
        <v>1.103</v>
      </c>
      <c r="Q32" s="135">
        <v>7</v>
      </c>
    </row>
    <row r="33" spans="1:17" s="44" customFormat="1">
      <c r="A33" s="46">
        <v>27</v>
      </c>
      <c r="B33" s="45" t="s">
        <v>210</v>
      </c>
      <c r="C33" s="45" t="s">
        <v>211</v>
      </c>
      <c r="D33" s="45" t="s">
        <v>212</v>
      </c>
      <c r="E33" s="402">
        <v>21.67</v>
      </c>
      <c r="F33" s="402">
        <v>20.440000000000001</v>
      </c>
      <c r="G33" s="402">
        <v>21.26</v>
      </c>
      <c r="H33" s="402">
        <v>20.010000000000002</v>
      </c>
      <c r="I33" s="402">
        <v>20.54</v>
      </c>
      <c r="J33" s="402">
        <v>18.95</v>
      </c>
      <c r="K33" s="137">
        <f t="shared" si="0"/>
        <v>20.478333333333335</v>
      </c>
      <c r="L33" s="137">
        <v>0.56000000000000005</v>
      </c>
      <c r="M33" s="151">
        <v>8.4000000000000005E-2</v>
      </c>
      <c r="N33" s="152">
        <f t="shared" si="1"/>
        <v>0.11394840683441765</v>
      </c>
      <c r="O33" s="135">
        <v>111064.8</v>
      </c>
      <c r="P33" s="153">
        <f t="shared" si="2"/>
        <v>1.0840000000000001</v>
      </c>
      <c r="Q33" s="135">
        <v>5</v>
      </c>
    </row>
    <row r="34" spans="1:17" s="44" customFormat="1">
      <c r="A34" s="46">
        <v>28</v>
      </c>
      <c r="B34" s="45" t="s">
        <v>213</v>
      </c>
      <c r="C34" s="45" t="s">
        <v>2</v>
      </c>
      <c r="D34" s="45" t="s">
        <v>214</v>
      </c>
      <c r="E34" s="402">
        <v>44.71</v>
      </c>
      <c r="F34" s="402">
        <v>40.28</v>
      </c>
      <c r="G34" s="402">
        <v>43.34</v>
      </c>
      <c r="H34" s="402">
        <v>40.700000000000003</v>
      </c>
      <c r="I34" s="402">
        <v>40.18</v>
      </c>
      <c r="J34" s="402">
        <v>34.07</v>
      </c>
      <c r="K34" s="137">
        <f t="shared" si="0"/>
        <v>40.546666666666674</v>
      </c>
      <c r="L34" s="137">
        <v>0.04</v>
      </c>
      <c r="M34" s="151">
        <v>0.1244</v>
      </c>
      <c r="N34" s="152">
        <f t="shared" si="1"/>
        <v>0.12550965080586018</v>
      </c>
      <c r="O34" s="135">
        <v>127962.1</v>
      </c>
      <c r="P34" s="153">
        <f t="shared" si="2"/>
        <v>1.1244000000000001</v>
      </c>
      <c r="Q34" s="135">
        <v>4</v>
      </c>
    </row>
    <row r="35" spans="1:17" s="44" customFormat="1">
      <c r="A35" s="46">
        <v>29</v>
      </c>
      <c r="B35" s="45" t="s">
        <v>215</v>
      </c>
      <c r="C35" s="45" t="s">
        <v>216</v>
      </c>
      <c r="D35" s="45" t="s">
        <v>195</v>
      </c>
      <c r="E35" s="402">
        <v>84.95</v>
      </c>
      <c r="F35" s="402">
        <v>78.849999999999994</v>
      </c>
      <c r="G35" s="402">
        <v>79.010000000000005</v>
      </c>
      <c r="H35" s="402">
        <v>73.5</v>
      </c>
      <c r="I35" s="402">
        <v>76.739999999999995</v>
      </c>
      <c r="J35" s="402">
        <v>72.2</v>
      </c>
      <c r="K35" s="137">
        <f t="shared" si="0"/>
        <v>77.541666666666671</v>
      </c>
      <c r="L35" s="137">
        <v>2.56</v>
      </c>
      <c r="M35" s="151">
        <v>0.08</v>
      </c>
      <c r="N35" s="152">
        <f t="shared" si="1"/>
        <v>0.11609953584827193</v>
      </c>
      <c r="O35" s="135">
        <v>10998.19</v>
      </c>
      <c r="P35" s="153">
        <f t="shared" si="2"/>
        <v>1.08</v>
      </c>
      <c r="Q35" s="135">
        <v>3</v>
      </c>
    </row>
    <row r="36" spans="1:17" s="44" customFormat="1">
      <c r="A36" s="46">
        <v>30</v>
      </c>
      <c r="B36" s="45" t="s">
        <v>217</v>
      </c>
      <c r="C36" s="45" t="s">
        <v>218</v>
      </c>
      <c r="D36" s="45" t="s">
        <v>219</v>
      </c>
      <c r="E36" s="402">
        <v>39.06</v>
      </c>
      <c r="F36" s="402">
        <v>36.54</v>
      </c>
      <c r="G36" s="402">
        <v>37.869999999999997</v>
      </c>
      <c r="H36" s="402">
        <v>36.520000000000003</v>
      </c>
      <c r="I36" s="402">
        <v>37.99</v>
      </c>
      <c r="J36" s="402">
        <v>35.58</v>
      </c>
      <c r="K36" s="137">
        <f t="shared" si="0"/>
        <v>37.26</v>
      </c>
      <c r="L36" s="137">
        <v>1.1200000000000001</v>
      </c>
      <c r="M36" s="151">
        <v>8.9499999999999996E-2</v>
      </c>
      <c r="N36" s="152">
        <f t="shared" si="1"/>
        <v>0.12262033699954022</v>
      </c>
      <c r="O36" s="135">
        <v>172474.9</v>
      </c>
      <c r="P36" s="153">
        <f t="shared" si="2"/>
        <v>1.0894999999999999</v>
      </c>
      <c r="Q36" s="135">
        <v>4</v>
      </c>
    </row>
    <row r="37" spans="1:17" s="44" customFormat="1">
      <c r="A37" s="46">
        <v>31</v>
      </c>
      <c r="B37" s="45" t="s">
        <v>220</v>
      </c>
      <c r="C37" s="45" t="s">
        <v>221</v>
      </c>
      <c r="D37" s="45" t="s">
        <v>219</v>
      </c>
      <c r="E37" s="402">
        <v>36.57</v>
      </c>
      <c r="F37" s="402">
        <v>34.32</v>
      </c>
      <c r="G37" s="402">
        <v>34.97</v>
      </c>
      <c r="H37" s="402">
        <v>32.01</v>
      </c>
      <c r="I37" s="402">
        <v>32.5</v>
      </c>
      <c r="J37" s="402">
        <v>30.87</v>
      </c>
      <c r="K37" s="137">
        <f t="shared" si="0"/>
        <v>33.54</v>
      </c>
      <c r="L37" s="137">
        <v>0.8</v>
      </c>
      <c r="M37" s="151">
        <v>0.1027</v>
      </c>
      <c r="N37" s="152">
        <f t="shared" si="1"/>
        <v>0.12923792287242319</v>
      </c>
      <c r="O37" s="135">
        <v>9930</v>
      </c>
      <c r="P37" s="153">
        <f t="shared" si="2"/>
        <v>1.1027</v>
      </c>
      <c r="Q37" s="135">
        <v>3</v>
      </c>
    </row>
    <row r="38" spans="1:17" s="44" customFormat="1">
      <c r="A38" s="46">
        <v>32</v>
      </c>
      <c r="B38" s="45" t="s">
        <v>222</v>
      </c>
      <c r="C38" s="45" t="s">
        <v>223</v>
      </c>
      <c r="D38" s="45" t="s">
        <v>195</v>
      </c>
      <c r="E38" s="402">
        <v>115.71</v>
      </c>
      <c r="F38" s="402">
        <v>107.37</v>
      </c>
      <c r="G38" s="402">
        <v>111.37</v>
      </c>
      <c r="H38" s="402">
        <v>105.23</v>
      </c>
      <c r="I38" s="402">
        <v>109</v>
      </c>
      <c r="J38" s="402">
        <v>102.82</v>
      </c>
      <c r="K38" s="137">
        <f t="shared" si="0"/>
        <v>108.58333333333333</v>
      </c>
      <c r="L38" s="137">
        <v>2.48</v>
      </c>
      <c r="M38" s="151">
        <v>9.6999999999999989E-2</v>
      </c>
      <c r="N38" s="152">
        <f t="shared" si="1"/>
        <v>0.1222704529318257</v>
      </c>
      <c r="O38" s="135">
        <v>53368.83</v>
      </c>
      <c r="P38" s="153">
        <f t="shared" si="2"/>
        <v>1.097</v>
      </c>
      <c r="Q38" s="135">
        <v>3</v>
      </c>
    </row>
    <row r="39" spans="1:17" s="44" customFormat="1">
      <c r="A39" s="46">
        <v>33</v>
      </c>
      <c r="B39" s="45" t="s">
        <v>224</v>
      </c>
      <c r="C39" s="45" t="s">
        <v>225</v>
      </c>
      <c r="D39" s="45" t="s">
        <v>226</v>
      </c>
      <c r="E39" s="402">
        <v>34.380000000000003</v>
      </c>
      <c r="F39" s="402">
        <v>32.78</v>
      </c>
      <c r="G39" s="402">
        <v>33</v>
      </c>
      <c r="H39" s="402">
        <v>29.75</v>
      </c>
      <c r="I39" s="402">
        <v>31.12</v>
      </c>
      <c r="J39" s="402">
        <v>28.78</v>
      </c>
      <c r="K39" s="137">
        <f t="shared" si="0"/>
        <v>31.635000000000002</v>
      </c>
      <c r="L39" s="137">
        <v>1</v>
      </c>
      <c r="M39" s="151">
        <v>8.8000000000000009E-2</v>
      </c>
      <c r="N39" s="152">
        <f t="shared" si="1"/>
        <v>0.12280212389240908</v>
      </c>
      <c r="O39" s="135">
        <v>14235.59</v>
      </c>
      <c r="P39" s="153">
        <f t="shared" si="2"/>
        <v>1.0880000000000001</v>
      </c>
      <c r="Q39" s="135">
        <v>3</v>
      </c>
    </row>
    <row r="40" spans="1:17" s="44" customFormat="1">
      <c r="A40" s="46">
        <v>34</v>
      </c>
      <c r="B40" s="45" t="s">
        <v>227</v>
      </c>
      <c r="C40" s="45" t="s">
        <v>228</v>
      </c>
      <c r="D40" s="45" t="s">
        <v>229</v>
      </c>
      <c r="E40" s="402">
        <v>104.35</v>
      </c>
      <c r="F40" s="402">
        <v>98.95</v>
      </c>
      <c r="G40" s="402">
        <v>103.53</v>
      </c>
      <c r="H40" s="402">
        <v>99.7</v>
      </c>
      <c r="I40" s="402">
        <v>105.97</v>
      </c>
      <c r="J40" s="402">
        <v>96.51</v>
      </c>
      <c r="K40" s="137">
        <f t="shared" si="0"/>
        <v>101.50166666666667</v>
      </c>
      <c r="L40" s="137">
        <v>1.1000000000000001</v>
      </c>
      <c r="M40" s="151">
        <v>0.13039999999999999</v>
      </c>
      <c r="N40" s="152">
        <f t="shared" si="1"/>
        <v>0.14270031467168276</v>
      </c>
      <c r="O40" s="135">
        <v>44182.2</v>
      </c>
      <c r="P40" s="153">
        <f t="shared" si="2"/>
        <v>1.1304000000000001</v>
      </c>
      <c r="Q40" s="135">
        <v>7</v>
      </c>
    </row>
    <row r="41" spans="1:17" s="44" customFormat="1">
      <c r="A41" s="46">
        <v>35</v>
      </c>
      <c r="B41" s="45" t="s">
        <v>603</v>
      </c>
      <c r="C41" s="45" t="s">
        <v>604</v>
      </c>
      <c r="D41" s="45" t="s">
        <v>232</v>
      </c>
      <c r="E41" s="402">
        <v>122.54</v>
      </c>
      <c r="F41" s="402">
        <v>110.87</v>
      </c>
      <c r="G41" s="402">
        <v>117.95</v>
      </c>
      <c r="H41" s="402">
        <v>109.19</v>
      </c>
      <c r="I41" s="402">
        <v>109.78</v>
      </c>
      <c r="J41" s="402">
        <v>96.76</v>
      </c>
      <c r="K41" s="137">
        <f t="shared" si="0"/>
        <v>111.18166666666667</v>
      </c>
      <c r="L41" s="137">
        <v>2</v>
      </c>
      <c r="M41" s="151">
        <v>9.6699999999999994E-2</v>
      </c>
      <c r="N41" s="152">
        <f t="shared" si="1"/>
        <v>0.11656155209378349</v>
      </c>
      <c r="O41" s="135">
        <v>21841.64</v>
      </c>
      <c r="P41" s="153">
        <f t="shared" si="2"/>
        <v>1.0967</v>
      </c>
      <c r="Q41" s="135">
        <v>3</v>
      </c>
    </row>
    <row r="42" spans="1:17" s="44" customFormat="1">
      <c r="A42" s="46">
        <v>36</v>
      </c>
      <c r="B42" s="45" t="s">
        <v>230</v>
      </c>
      <c r="C42" s="45" t="s">
        <v>231</v>
      </c>
      <c r="D42" s="45" t="s">
        <v>232</v>
      </c>
      <c r="E42" s="402">
        <v>62.14</v>
      </c>
      <c r="F42" s="402">
        <v>59.86</v>
      </c>
      <c r="G42" s="402">
        <v>61.49</v>
      </c>
      <c r="H42" s="402">
        <v>56.17</v>
      </c>
      <c r="I42" s="402">
        <v>56.58</v>
      </c>
      <c r="J42" s="402">
        <v>52.82</v>
      </c>
      <c r="K42" s="137">
        <f t="shared" si="0"/>
        <v>58.176666666666669</v>
      </c>
      <c r="L42" s="137">
        <v>0.1</v>
      </c>
      <c r="M42" s="151">
        <v>0.12869999999999998</v>
      </c>
      <c r="N42" s="152">
        <f t="shared" si="1"/>
        <v>0.13064137584706281</v>
      </c>
      <c r="O42" s="135">
        <v>42498.44</v>
      </c>
      <c r="P42" s="153">
        <f t="shared" si="2"/>
        <v>1.1287</v>
      </c>
      <c r="Q42" s="135">
        <v>3</v>
      </c>
    </row>
    <row r="43" spans="1:17" s="44" customFormat="1">
      <c r="A43" s="46">
        <v>37</v>
      </c>
      <c r="B43" s="45" t="s">
        <v>233</v>
      </c>
      <c r="C43" s="45" t="s">
        <v>234</v>
      </c>
      <c r="D43" s="45" t="s">
        <v>235</v>
      </c>
      <c r="E43" s="402">
        <v>47.82</v>
      </c>
      <c r="F43" s="402">
        <v>44.11</v>
      </c>
      <c r="G43" s="402">
        <v>46.865000000000002</v>
      </c>
      <c r="H43" s="402">
        <v>44.46</v>
      </c>
      <c r="I43" s="402">
        <v>53.32</v>
      </c>
      <c r="J43" s="402">
        <v>44.12</v>
      </c>
      <c r="K43" s="137">
        <f t="shared" si="0"/>
        <v>46.782499999999999</v>
      </c>
      <c r="L43" s="137">
        <v>2</v>
      </c>
      <c r="M43" s="151">
        <v>6.6000000000000003E-2</v>
      </c>
      <c r="N43" s="152">
        <f t="shared" si="1"/>
        <v>0.11230841944263781</v>
      </c>
      <c r="O43" s="135">
        <v>5973.72</v>
      </c>
      <c r="P43" s="153">
        <f t="shared" si="2"/>
        <v>1.0660000000000001</v>
      </c>
      <c r="Q43" s="135">
        <v>7</v>
      </c>
    </row>
    <row r="44" spans="1:17" s="44" customFormat="1">
      <c r="A44" s="46">
        <v>38</v>
      </c>
      <c r="B44" s="45" t="s">
        <v>236</v>
      </c>
      <c r="C44" s="45" t="s">
        <v>237</v>
      </c>
      <c r="D44" s="45" t="s">
        <v>232</v>
      </c>
      <c r="E44" s="402">
        <v>95.11</v>
      </c>
      <c r="F44" s="402">
        <v>85.43</v>
      </c>
      <c r="G44" s="402">
        <v>95.600999999999999</v>
      </c>
      <c r="H44" s="402">
        <v>87.2</v>
      </c>
      <c r="I44" s="402">
        <v>87.21</v>
      </c>
      <c r="J44" s="402">
        <v>82.95</v>
      </c>
      <c r="K44" s="137">
        <f t="shared" si="0"/>
        <v>88.916833333333329</v>
      </c>
      <c r="L44" s="137">
        <v>2.04</v>
      </c>
      <c r="M44" s="151">
        <v>0.1</v>
      </c>
      <c r="N44" s="152">
        <f t="shared" si="1"/>
        <v>0.125455025782786</v>
      </c>
      <c r="O44" s="135">
        <v>34238.089999999997</v>
      </c>
      <c r="P44" s="153">
        <f t="shared" si="2"/>
        <v>1.1000000000000001</v>
      </c>
      <c r="Q44" s="135">
        <v>3</v>
      </c>
    </row>
    <row r="45" spans="1:17" s="44" customFormat="1">
      <c r="A45" s="46">
        <v>39</v>
      </c>
      <c r="B45" s="45" t="s">
        <v>605</v>
      </c>
      <c r="C45" s="45" t="s">
        <v>605</v>
      </c>
      <c r="D45" s="45" t="s">
        <v>274</v>
      </c>
      <c r="E45" s="402">
        <v>14.17</v>
      </c>
      <c r="F45" s="402">
        <v>13.04</v>
      </c>
      <c r="G45" s="402">
        <v>13.6</v>
      </c>
      <c r="H45" s="402">
        <v>10.3</v>
      </c>
      <c r="I45" s="402">
        <v>10.845000000000001</v>
      </c>
      <c r="J45" s="402">
        <v>9.9</v>
      </c>
      <c r="K45" s="137">
        <f t="shared" si="0"/>
        <v>11.975833333333334</v>
      </c>
      <c r="L45" s="137">
        <v>0.32</v>
      </c>
      <c r="M45" s="151">
        <v>8.43E-2</v>
      </c>
      <c r="N45" s="152">
        <f t="shared" si="1"/>
        <v>0.11356462496359332</v>
      </c>
      <c r="O45" s="135">
        <v>24340.41</v>
      </c>
      <c r="P45" s="153">
        <f t="shared" si="2"/>
        <v>1.0843</v>
      </c>
      <c r="Q45" s="135">
        <v>4</v>
      </c>
    </row>
    <row r="46" spans="1:17" s="44" customFormat="1">
      <c r="A46" s="46">
        <v>40</v>
      </c>
      <c r="B46" s="45" t="s">
        <v>238</v>
      </c>
      <c r="C46" s="45" t="s">
        <v>239</v>
      </c>
      <c r="D46" s="45" t="s">
        <v>166</v>
      </c>
      <c r="E46" s="402">
        <v>43.51</v>
      </c>
      <c r="F46" s="402">
        <v>40.74</v>
      </c>
      <c r="G46" s="402">
        <v>42.6</v>
      </c>
      <c r="H46" s="402">
        <v>39.36</v>
      </c>
      <c r="I46" s="402">
        <v>40.82</v>
      </c>
      <c r="J46" s="402">
        <v>38.76</v>
      </c>
      <c r="K46" s="137">
        <f t="shared" si="0"/>
        <v>40.964999999999996</v>
      </c>
      <c r="L46" s="137">
        <v>0.25</v>
      </c>
      <c r="M46" s="151">
        <v>0.10830000000000001</v>
      </c>
      <c r="N46" s="152">
        <f t="shared" si="1"/>
        <v>0.11507919546311629</v>
      </c>
      <c r="O46" s="135">
        <v>5879.7</v>
      </c>
      <c r="P46" s="153">
        <f t="shared" si="2"/>
        <v>1.1083000000000001</v>
      </c>
      <c r="Q46" s="135">
        <v>3</v>
      </c>
    </row>
    <row r="47" spans="1:17" s="44" customFormat="1">
      <c r="A47" s="46">
        <v>41</v>
      </c>
      <c r="B47" s="45" t="s">
        <v>240</v>
      </c>
      <c r="C47" s="45" t="s">
        <v>241</v>
      </c>
      <c r="D47" s="45" t="s">
        <v>172</v>
      </c>
      <c r="E47" s="402">
        <v>40.35</v>
      </c>
      <c r="F47" s="402">
        <v>37.24</v>
      </c>
      <c r="G47" s="402">
        <v>40.630000000000003</v>
      </c>
      <c r="H47" s="402">
        <v>37.484999999999999</v>
      </c>
      <c r="I47" s="402">
        <v>42.08</v>
      </c>
      <c r="J47" s="402">
        <v>37.36</v>
      </c>
      <c r="K47" s="137">
        <f t="shared" si="0"/>
        <v>39.19083333333333</v>
      </c>
      <c r="L47" s="137">
        <v>0.56000000000000005</v>
      </c>
      <c r="M47" s="151">
        <v>0.1067</v>
      </c>
      <c r="N47" s="152">
        <f t="shared" si="1"/>
        <v>0.12259863596487763</v>
      </c>
      <c r="O47" s="135">
        <v>19360.07</v>
      </c>
      <c r="P47" s="153">
        <f t="shared" si="2"/>
        <v>1.1067</v>
      </c>
      <c r="Q47" s="135">
        <v>3</v>
      </c>
    </row>
    <row r="48" spans="1:17" s="44" customFormat="1">
      <c r="A48" s="46">
        <v>42</v>
      </c>
      <c r="B48" s="45" t="s">
        <v>242</v>
      </c>
      <c r="C48" s="45" t="s">
        <v>243</v>
      </c>
      <c r="D48" s="45" t="s">
        <v>163</v>
      </c>
      <c r="E48" s="402">
        <v>33.18</v>
      </c>
      <c r="F48" s="402">
        <v>30.63</v>
      </c>
      <c r="G48" s="402">
        <v>34.83</v>
      </c>
      <c r="H48" s="402">
        <v>32</v>
      </c>
      <c r="I48" s="402">
        <v>32.950000000000003</v>
      </c>
      <c r="J48" s="402">
        <v>29.03</v>
      </c>
      <c r="K48" s="137">
        <f t="shared" si="0"/>
        <v>32.103333333333332</v>
      </c>
      <c r="L48" s="137">
        <v>1.28</v>
      </c>
      <c r="M48" s="151">
        <v>6.6199999999999995E-2</v>
      </c>
      <c r="N48" s="152">
        <f t="shared" si="1"/>
        <v>0.10935056845812419</v>
      </c>
      <c r="O48" s="135">
        <v>38310.839999999997</v>
      </c>
      <c r="P48" s="153">
        <f t="shared" si="2"/>
        <v>1.0662</v>
      </c>
      <c r="Q48" s="135">
        <v>5</v>
      </c>
    </row>
    <row r="49" spans="1:17" s="44" customFormat="1">
      <c r="A49" s="46">
        <v>43</v>
      </c>
      <c r="B49" s="45" t="s">
        <v>244</v>
      </c>
      <c r="C49" s="45" t="s">
        <v>245</v>
      </c>
      <c r="D49" s="45" t="s">
        <v>246</v>
      </c>
      <c r="E49" s="402">
        <v>58.664999999999999</v>
      </c>
      <c r="F49" s="402">
        <v>55.57</v>
      </c>
      <c r="G49" s="402">
        <v>57.9</v>
      </c>
      <c r="H49" s="402">
        <v>53.83</v>
      </c>
      <c r="I49" s="402">
        <v>53.615000000000002</v>
      </c>
      <c r="J49" s="402">
        <v>49.384999999999998</v>
      </c>
      <c r="K49" s="137">
        <f t="shared" si="0"/>
        <v>54.827499999999993</v>
      </c>
      <c r="L49" s="137">
        <v>1.64</v>
      </c>
      <c r="M49" s="151">
        <v>9.1300000000000006E-2</v>
      </c>
      <c r="N49" s="152">
        <f t="shared" si="1"/>
        <v>0.12431094690443323</v>
      </c>
      <c r="O49" s="135">
        <v>40486.589999999997</v>
      </c>
      <c r="P49" s="153">
        <f t="shared" si="2"/>
        <v>1.0912999999999999</v>
      </c>
      <c r="Q49" s="135">
        <v>6</v>
      </c>
    </row>
    <row r="50" spans="1:17" s="44" customFormat="1">
      <c r="A50" s="46">
        <v>44</v>
      </c>
      <c r="B50" s="45" t="s">
        <v>247</v>
      </c>
      <c r="C50" s="45" t="s">
        <v>248</v>
      </c>
      <c r="D50" s="45" t="s">
        <v>249</v>
      </c>
      <c r="E50" s="402">
        <v>59.83</v>
      </c>
      <c r="F50" s="402">
        <v>52.79</v>
      </c>
      <c r="G50" s="402">
        <v>59.3</v>
      </c>
      <c r="H50" s="402">
        <v>54.07</v>
      </c>
      <c r="I50" s="402">
        <v>55.52</v>
      </c>
      <c r="J50" s="402">
        <v>52.66</v>
      </c>
      <c r="K50" s="137">
        <f t="shared" si="0"/>
        <v>55.694999999999993</v>
      </c>
      <c r="L50" s="137">
        <v>0.88</v>
      </c>
      <c r="M50" s="151">
        <v>0.12890000000000001</v>
      </c>
      <c r="N50" s="152">
        <f t="shared" si="1"/>
        <v>0.14684297024307535</v>
      </c>
      <c r="O50" s="135">
        <v>6728.45</v>
      </c>
      <c r="P50" s="153">
        <f t="shared" si="2"/>
        <v>1.1289</v>
      </c>
      <c r="Q50" s="135">
        <v>4</v>
      </c>
    </row>
    <row r="51" spans="1:17" s="44" customFormat="1">
      <c r="A51" s="46">
        <v>45</v>
      </c>
      <c r="B51" s="45" t="s">
        <v>606</v>
      </c>
      <c r="C51" s="45" t="s">
        <v>607</v>
      </c>
      <c r="D51" s="45" t="s">
        <v>229</v>
      </c>
      <c r="E51" s="402">
        <v>68.09</v>
      </c>
      <c r="F51" s="402">
        <v>61.49</v>
      </c>
      <c r="G51" s="402">
        <v>66.86</v>
      </c>
      <c r="H51" s="402">
        <v>61.22</v>
      </c>
      <c r="I51" s="402">
        <v>61.97</v>
      </c>
      <c r="J51" s="402">
        <v>57.34</v>
      </c>
      <c r="K51" s="137">
        <f t="shared" si="0"/>
        <v>62.82833333333334</v>
      </c>
      <c r="L51" s="137">
        <v>0.52</v>
      </c>
      <c r="M51" s="151">
        <v>0.1346</v>
      </c>
      <c r="N51" s="152">
        <f t="shared" si="1"/>
        <v>0.14401972596137003</v>
      </c>
      <c r="O51" s="135">
        <v>7813.77</v>
      </c>
      <c r="P51" s="153">
        <f t="shared" si="2"/>
        <v>1.1346000000000001</v>
      </c>
      <c r="Q51" s="135">
        <v>5</v>
      </c>
    </row>
    <row r="52" spans="1:17" s="44" customFormat="1">
      <c r="A52" s="46">
        <v>46</v>
      </c>
      <c r="B52" s="45" t="s">
        <v>250</v>
      </c>
      <c r="C52" s="45" t="s">
        <v>251</v>
      </c>
      <c r="D52" s="45" t="s">
        <v>229</v>
      </c>
      <c r="E52" s="402">
        <v>59.43</v>
      </c>
      <c r="F52" s="402">
        <v>54.06</v>
      </c>
      <c r="G52" s="402">
        <v>64.400000000000006</v>
      </c>
      <c r="H52" s="402">
        <v>54.93</v>
      </c>
      <c r="I52" s="402">
        <v>71.25</v>
      </c>
      <c r="J52" s="402">
        <v>61.9</v>
      </c>
      <c r="K52" s="137">
        <f t="shared" si="0"/>
        <v>60.995000000000005</v>
      </c>
      <c r="L52" s="137">
        <v>0.84</v>
      </c>
      <c r="M52" s="151">
        <v>0.12859999999999999</v>
      </c>
      <c r="N52" s="152">
        <f t="shared" si="1"/>
        <v>0.14422310324194609</v>
      </c>
      <c r="O52" s="135">
        <v>6796.61</v>
      </c>
      <c r="P52" s="153">
        <f t="shared" si="2"/>
        <v>1.1286</v>
      </c>
      <c r="Q52" s="135">
        <v>6</v>
      </c>
    </row>
    <row r="53" spans="1:17" s="44" customFormat="1">
      <c r="A53" s="46">
        <v>47</v>
      </c>
      <c r="B53" s="45" t="s">
        <v>252</v>
      </c>
      <c r="C53" s="45" t="s">
        <v>253</v>
      </c>
      <c r="D53" s="45" t="s">
        <v>205</v>
      </c>
      <c r="E53" s="402">
        <v>107.5</v>
      </c>
      <c r="F53" s="402">
        <v>101.45</v>
      </c>
      <c r="G53" s="402">
        <v>103.14</v>
      </c>
      <c r="H53" s="402">
        <v>93.37</v>
      </c>
      <c r="I53" s="402">
        <v>95.44</v>
      </c>
      <c r="J53" s="402">
        <v>87.99</v>
      </c>
      <c r="K53" s="137">
        <f t="shared" si="0"/>
        <v>98.148333333333326</v>
      </c>
      <c r="L53" s="137">
        <v>0.56000000000000005</v>
      </c>
      <c r="M53" s="151">
        <v>0.12759999999999999</v>
      </c>
      <c r="N53" s="152">
        <f t="shared" si="1"/>
        <v>0.13404746924135713</v>
      </c>
      <c r="O53" s="135">
        <v>33137.94</v>
      </c>
      <c r="P53" s="153">
        <f t="shared" si="2"/>
        <v>1.1275999999999999</v>
      </c>
      <c r="Q53" s="135">
        <v>7</v>
      </c>
    </row>
    <row r="54" spans="1:17" s="44" customFormat="1">
      <c r="A54" s="46">
        <v>48</v>
      </c>
      <c r="B54" s="45" t="s">
        <v>608</v>
      </c>
      <c r="C54" s="45" t="s">
        <v>609</v>
      </c>
      <c r="D54" s="45" t="s">
        <v>610</v>
      </c>
      <c r="E54" s="402">
        <v>37.869999999999997</v>
      </c>
      <c r="F54" s="402">
        <v>35.21</v>
      </c>
      <c r="G54" s="402">
        <v>37.93</v>
      </c>
      <c r="H54" s="402">
        <v>35.130000000000003</v>
      </c>
      <c r="I54" s="402">
        <v>37.14</v>
      </c>
      <c r="J54" s="402">
        <v>33.99</v>
      </c>
      <c r="K54" s="137">
        <f t="shared" si="0"/>
        <v>36.211666666666666</v>
      </c>
      <c r="L54" s="137">
        <v>0.88</v>
      </c>
      <c r="M54" s="151">
        <v>0.1188</v>
      </c>
      <c r="N54" s="152">
        <f t="shared" si="1"/>
        <v>0.14623736259025555</v>
      </c>
      <c r="O54" s="135">
        <v>11090.46</v>
      </c>
      <c r="P54" s="153">
        <f t="shared" si="2"/>
        <v>1.1188</v>
      </c>
      <c r="Q54" s="135">
        <v>4</v>
      </c>
    </row>
    <row r="55" spans="1:17" s="44" customFormat="1">
      <c r="A55" s="46">
        <v>49</v>
      </c>
      <c r="B55" s="45" t="s">
        <v>254</v>
      </c>
      <c r="C55" s="45" t="s">
        <v>255</v>
      </c>
      <c r="D55" s="45" t="s">
        <v>256</v>
      </c>
      <c r="E55" s="402">
        <v>66.28</v>
      </c>
      <c r="F55" s="402">
        <v>59.61</v>
      </c>
      <c r="G55" s="402">
        <v>66.67</v>
      </c>
      <c r="H55" s="402">
        <v>59.32</v>
      </c>
      <c r="I55" s="402">
        <v>59.96</v>
      </c>
      <c r="J55" s="402">
        <v>52.79</v>
      </c>
      <c r="K55" s="137">
        <f t="shared" si="0"/>
        <v>60.771666666666668</v>
      </c>
      <c r="L55" s="137">
        <v>0.64</v>
      </c>
      <c r="M55" s="151">
        <v>0.10800000000000001</v>
      </c>
      <c r="N55" s="152">
        <f t="shared" si="1"/>
        <v>0.11971475821880539</v>
      </c>
      <c r="O55" s="135">
        <v>9833.36</v>
      </c>
      <c r="P55" s="153">
        <f t="shared" si="2"/>
        <v>1.1080000000000001</v>
      </c>
      <c r="Q55" s="135">
        <v>7</v>
      </c>
    </row>
    <row r="56" spans="1:17" s="44" customFormat="1">
      <c r="A56" s="46">
        <v>50</v>
      </c>
      <c r="B56" s="45" t="s">
        <v>257</v>
      </c>
      <c r="C56" s="45" t="s">
        <v>257</v>
      </c>
      <c r="D56" s="45" t="s">
        <v>163</v>
      </c>
      <c r="E56" s="402">
        <v>63.15</v>
      </c>
      <c r="F56" s="402">
        <v>57</v>
      </c>
      <c r="G56" s="402">
        <v>62.06</v>
      </c>
      <c r="H56" s="402">
        <v>58.69</v>
      </c>
      <c r="I56" s="402">
        <v>59.08</v>
      </c>
      <c r="J56" s="402">
        <v>52.72</v>
      </c>
      <c r="K56" s="137">
        <f t="shared" si="0"/>
        <v>58.783333333333339</v>
      </c>
      <c r="L56" s="137">
        <v>0.54</v>
      </c>
      <c r="M56" s="151">
        <v>0.11119999999999999</v>
      </c>
      <c r="N56" s="152">
        <f t="shared" si="1"/>
        <v>0.12144300954383414</v>
      </c>
      <c r="O56" s="135">
        <v>8246.4500000000007</v>
      </c>
      <c r="P56" s="153">
        <f t="shared" si="2"/>
        <v>1.1112</v>
      </c>
      <c r="Q56" s="135">
        <v>6</v>
      </c>
    </row>
    <row r="57" spans="1:17" s="44" customFormat="1">
      <c r="A57" s="46">
        <v>51</v>
      </c>
      <c r="B57" s="45" t="s">
        <v>611</v>
      </c>
      <c r="C57" s="45" t="s">
        <v>75</v>
      </c>
      <c r="D57" s="45" t="s">
        <v>612</v>
      </c>
      <c r="E57" s="402">
        <v>13.31</v>
      </c>
      <c r="F57" s="402">
        <v>12.1</v>
      </c>
      <c r="G57" s="402">
        <v>14.3</v>
      </c>
      <c r="H57" s="402">
        <v>12.67</v>
      </c>
      <c r="I57" s="402">
        <v>13.08</v>
      </c>
      <c r="J57" s="402">
        <v>11.03</v>
      </c>
      <c r="K57" s="137">
        <f t="shared" si="0"/>
        <v>12.748333333333335</v>
      </c>
      <c r="L57" s="137">
        <v>0.4</v>
      </c>
      <c r="M57" s="151">
        <v>0.10529999999999999</v>
      </c>
      <c r="N57" s="152">
        <f t="shared" si="1"/>
        <v>0.14039081049765145</v>
      </c>
      <c r="O57" s="135">
        <v>48566.07</v>
      </c>
      <c r="P57" s="153">
        <f t="shared" si="2"/>
        <v>1.1052999999999999</v>
      </c>
      <c r="Q57" s="135">
        <v>3</v>
      </c>
    </row>
    <row r="58" spans="1:17" s="44" customFormat="1">
      <c r="A58" s="46">
        <v>52</v>
      </c>
      <c r="B58" s="45" t="s">
        <v>258</v>
      </c>
      <c r="C58" s="45" t="s">
        <v>259</v>
      </c>
      <c r="D58" s="45" t="s">
        <v>229</v>
      </c>
      <c r="E58" s="402">
        <v>33.880000000000003</v>
      </c>
      <c r="F58" s="402">
        <v>31.19</v>
      </c>
      <c r="G58" s="402">
        <v>33.590000000000003</v>
      </c>
      <c r="H58" s="402">
        <v>30.65</v>
      </c>
      <c r="I58" s="402">
        <v>34.69</v>
      </c>
      <c r="J58" s="402">
        <v>29.84</v>
      </c>
      <c r="K58" s="137">
        <f t="shared" si="0"/>
        <v>32.306666666666665</v>
      </c>
      <c r="L58" s="137">
        <v>0.6</v>
      </c>
      <c r="M58" s="151">
        <v>9.3699999999999992E-2</v>
      </c>
      <c r="N58" s="152">
        <f t="shared" si="1"/>
        <v>0.11415411921799667</v>
      </c>
      <c r="O58" s="135">
        <v>16237.92</v>
      </c>
      <c r="P58" s="153">
        <f t="shared" si="2"/>
        <v>1.0936999999999999</v>
      </c>
      <c r="Q58" s="135">
        <v>6</v>
      </c>
    </row>
    <row r="59" spans="1:17" s="44" customFormat="1">
      <c r="A59" s="46">
        <v>53</v>
      </c>
      <c r="B59" s="45" t="s">
        <v>613</v>
      </c>
      <c r="C59" s="45" t="s">
        <v>614</v>
      </c>
      <c r="D59" s="45" t="s">
        <v>160</v>
      </c>
      <c r="E59" s="402">
        <v>39.85</v>
      </c>
      <c r="F59" s="402">
        <v>33.659999999999997</v>
      </c>
      <c r="G59" s="402">
        <v>43</v>
      </c>
      <c r="H59" s="402">
        <v>37.6</v>
      </c>
      <c r="I59" s="402">
        <v>42.99</v>
      </c>
      <c r="J59" s="402">
        <v>38.71</v>
      </c>
      <c r="K59" s="137">
        <f t="shared" si="0"/>
        <v>39.301666666666669</v>
      </c>
      <c r="L59" s="137">
        <v>1.8</v>
      </c>
      <c r="M59" s="151">
        <v>6.6199999999999995E-2</v>
      </c>
      <c r="N59" s="152">
        <f t="shared" si="1"/>
        <v>0.11587661073455457</v>
      </c>
      <c r="O59" s="135">
        <v>7311.83</v>
      </c>
      <c r="P59" s="153">
        <f t="shared" si="2"/>
        <v>1.0662</v>
      </c>
      <c r="Q59" s="135">
        <v>6</v>
      </c>
    </row>
    <row r="60" spans="1:17" s="44" customFormat="1">
      <c r="A60" s="46">
        <v>54</v>
      </c>
      <c r="B60" s="45" t="s">
        <v>260</v>
      </c>
      <c r="C60" s="45" t="s">
        <v>261</v>
      </c>
      <c r="D60" s="45" t="s">
        <v>226</v>
      </c>
      <c r="E60" s="402">
        <v>46.47</v>
      </c>
      <c r="F60" s="402">
        <v>41.72</v>
      </c>
      <c r="G60" s="402">
        <v>42.24</v>
      </c>
      <c r="H60" s="402">
        <v>40.44</v>
      </c>
      <c r="I60" s="402">
        <v>41.88</v>
      </c>
      <c r="J60" s="402">
        <v>39.75</v>
      </c>
      <c r="K60" s="137">
        <f t="shared" si="0"/>
        <v>42.083333333333336</v>
      </c>
      <c r="L60" s="137">
        <v>1.32</v>
      </c>
      <c r="M60" s="151">
        <v>7.9299999999999995E-2</v>
      </c>
      <c r="N60" s="152">
        <f t="shared" si="1"/>
        <v>0.11355397269285383</v>
      </c>
      <c r="O60" s="135">
        <v>29995.58</v>
      </c>
      <c r="P60" s="153">
        <f t="shared" si="2"/>
        <v>1.0792999999999999</v>
      </c>
      <c r="Q60" s="135">
        <v>6</v>
      </c>
    </row>
    <row r="61" spans="1:17" s="44" customFormat="1">
      <c r="A61" s="46">
        <v>55</v>
      </c>
      <c r="B61" s="45" t="s">
        <v>262</v>
      </c>
      <c r="C61" s="45" t="s">
        <v>263</v>
      </c>
      <c r="D61" s="45" t="s">
        <v>264</v>
      </c>
      <c r="E61" s="402">
        <v>41.62</v>
      </c>
      <c r="F61" s="402">
        <v>37.22</v>
      </c>
      <c r="G61" s="402">
        <v>39.1</v>
      </c>
      <c r="H61" s="402">
        <v>35</v>
      </c>
      <c r="I61" s="402">
        <v>38.89</v>
      </c>
      <c r="J61" s="402">
        <v>34.909999999999997</v>
      </c>
      <c r="K61" s="137">
        <f t="shared" si="0"/>
        <v>37.79</v>
      </c>
      <c r="L61" s="137">
        <v>1.6</v>
      </c>
      <c r="M61" s="151">
        <v>6.88E-2</v>
      </c>
      <c r="N61" s="152">
        <f t="shared" si="1"/>
        <v>0.11477574520207123</v>
      </c>
      <c r="O61" s="135">
        <v>5163.93</v>
      </c>
      <c r="P61" s="153">
        <f t="shared" si="2"/>
        <v>1.0688</v>
      </c>
      <c r="Q61" s="135">
        <v>4</v>
      </c>
    </row>
    <row r="62" spans="1:17" s="44" customFormat="1">
      <c r="A62" s="46">
        <v>56</v>
      </c>
      <c r="B62" s="45" t="s">
        <v>265</v>
      </c>
      <c r="C62" s="45" t="s">
        <v>266</v>
      </c>
      <c r="D62" s="45" t="s">
        <v>267</v>
      </c>
      <c r="E62" s="402">
        <v>71.430000000000007</v>
      </c>
      <c r="F62" s="402">
        <v>68.39</v>
      </c>
      <c r="G62" s="402">
        <v>69.25</v>
      </c>
      <c r="H62" s="402">
        <v>64.16</v>
      </c>
      <c r="I62" s="402">
        <v>64.489999999999995</v>
      </c>
      <c r="J62" s="402">
        <v>60.24</v>
      </c>
      <c r="K62" s="137">
        <f t="shared" si="0"/>
        <v>66.326666666666668</v>
      </c>
      <c r="L62" s="137">
        <v>1.64</v>
      </c>
      <c r="M62" s="151">
        <v>0.1042</v>
      </c>
      <c r="N62" s="152">
        <f t="shared" si="1"/>
        <v>0.13175676519556356</v>
      </c>
      <c r="O62" s="135">
        <v>54904.3</v>
      </c>
      <c r="P62" s="153">
        <f t="shared" si="2"/>
        <v>1.1042000000000001</v>
      </c>
      <c r="Q62" s="135">
        <v>5</v>
      </c>
    </row>
    <row r="63" spans="1:17" s="44" customFormat="1">
      <c r="A63" s="46">
        <v>57</v>
      </c>
      <c r="B63" s="45" t="s">
        <v>615</v>
      </c>
      <c r="C63" s="45" t="s">
        <v>616</v>
      </c>
      <c r="D63" s="45" t="s">
        <v>158</v>
      </c>
      <c r="E63" s="402">
        <v>81.87</v>
      </c>
      <c r="F63" s="402">
        <v>67.819999999999993</v>
      </c>
      <c r="G63" s="402">
        <v>75.260000000000005</v>
      </c>
      <c r="H63" s="402">
        <v>65.989999999999995</v>
      </c>
      <c r="I63" s="402">
        <v>68.760000000000005</v>
      </c>
      <c r="J63" s="402">
        <v>64.454999999999998</v>
      </c>
      <c r="K63" s="137">
        <f t="shared" si="0"/>
        <v>70.692499999999995</v>
      </c>
      <c r="L63" s="137">
        <v>1.04</v>
      </c>
      <c r="M63" s="151">
        <v>0.105</v>
      </c>
      <c r="N63" s="152">
        <f t="shared" si="1"/>
        <v>0.12134622519803151</v>
      </c>
      <c r="O63" s="135">
        <v>10749.27</v>
      </c>
      <c r="P63" s="153">
        <f t="shared" si="2"/>
        <v>1.105</v>
      </c>
      <c r="Q63" s="135">
        <v>4</v>
      </c>
    </row>
    <row r="64" spans="1:17" s="44" customFormat="1">
      <c r="A64" s="46">
        <v>58</v>
      </c>
      <c r="B64" s="45" t="s">
        <v>268</v>
      </c>
      <c r="C64" s="45" t="s">
        <v>269</v>
      </c>
      <c r="D64" s="45" t="s">
        <v>232</v>
      </c>
      <c r="E64" s="402">
        <v>64.650000000000006</v>
      </c>
      <c r="F64" s="402">
        <v>59.71</v>
      </c>
      <c r="G64" s="402">
        <v>65.599999999999994</v>
      </c>
      <c r="H64" s="402">
        <v>60.83</v>
      </c>
      <c r="I64" s="402">
        <v>62.61</v>
      </c>
      <c r="J64" s="402">
        <v>59.55</v>
      </c>
      <c r="K64" s="137">
        <f t="shared" si="0"/>
        <v>62.158333333333339</v>
      </c>
      <c r="L64" s="137">
        <v>1.52</v>
      </c>
      <c r="M64" s="151">
        <v>8.43E-2</v>
      </c>
      <c r="N64" s="152">
        <f t="shared" si="1"/>
        <v>0.11105926498786167</v>
      </c>
      <c r="O64" s="135">
        <v>27808.43</v>
      </c>
      <c r="P64" s="153">
        <f t="shared" si="2"/>
        <v>1.0843</v>
      </c>
      <c r="Q64" s="135">
        <v>8</v>
      </c>
    </row>
    <row r="65" spans="1:17" s="44" customFormat="1">
      <c r="A65" s="46">
        <v>59</v>
      </c>
      <c r="B65" s="45" t="s">
        <v>270</v>
      </c>
      <c r="C65" s="45" t="s">
        <v>271</v>
      </c>
      <c r="D65" s="45" t="s">
        <v>232</v>
      </c>
      <c r="E65" s="402">
        <v>53.9</v>
      </c>
      <c r="F65" s="402">
        <v>50.902000000000001</v>
      </c>
      <c r="G65" s="402">
        <v>51.75</v>
      </c>
      <c r="H65" s="402">
        <v>48.06</v>
      </c>
      <c r="I65" s="402">
        <v>50.03</v>
      </c>
      <c r="J65" s="402">
        <v>46.505000000000003</v>
      </c>
      <c r="K65" s="137">
        <f t="shared" si="0"/>
        <v>50.191166666666668</v>
      </c>
      <c r="L65" s="137">
        <v>0.84</v>
      </c>
      <c r="M65" s="151">
        <v>0.10929999999999999</v>
      </c>
      <c r="N65" s="152">
        <f t="shared" si="1"/>
        <v>0.12798209982070752</v>
      </c>
      <c r="O65" s="135">
        <v>15387.75</v>
      </c>
      <c r="P65" s="153">
        <f t="shared" si="2"/>
        <v>1.1093</v>
      </c>
      <c r="Q65" s="135">
        <v>4</v>
      </c>
    </row>
    <row r="66" spans="1:17" s="44" customFormat="1">
      <c r="A66" s="46">
        <v>60</v>
      </c>
      <c r="B66" s="45" t="s">
        <v>272</v>
      </c>
      <c r="C66" s="45" t="s">
        <v>273</v>
      </c>
      <c r="D66" s="45" t="s">
        <v>274</v>
      </c>
      <c r="E66" s="402">
        <v>205.35</v>
      </c>
      <c r="F66" s="402">
        <v>197.51</v>
      </c>
      <c r="G66" s="402">
        <v>208.58</v>
      </c>
      <c r="H66" s="402">
        <v>190.39</v>
      </c>
      <c r="I66" s="402">
        <v>196.45</v>
      </c>
      <c r="J66" s="402">
        <v>186.94</v>
      </c>
      <c r="K66" s="137">
        <f t="shared" si="0"/>
        <v>197.53666666666666</v>
      </c>
      <c r="L66" s="137">
        <v>3.4</v>
      </c>
      <c r="M66" s="151">
        <v>9.8599999999999993E-2</v>
      </c>
      <c r="N66" s="152">
        <f t="shared" si="1"/>
        <v>0.11763149626606628</v>
      </c>
      <c r="O66" s="135">
        <v>226144.9</v>
      </c>
      <c r="P66" s="153">
        <f t="shared" si="2"/>
        <v>1.0986</v>
      </c>
      <c r="Q66" s="135">
        <v>7</v>
      </c>
    </row>
    <row r="67" spans="1:17" s="44" customFormat="1">
      <c r="A67" s="46">
        <v>61</v>
      </c>
      <c r="B67" s="45" t="s">
        <v>275</v>
      </c>
      <c r="C67" s="45" t="s">
        <v>276</v>
      </c>
      <c r="D67" s="45" t="s">
        <v>277</v>
      </c>
      <c r="E67" s="402">
        <v>12.89</v>
      </c>
      <c r="F67" s="402">
        <v>11.91</v>
      </c>
      <c r="G67" s="402">
        <v>12.244999999999999</v>
      </c>
      <c r="H67" s="402">
        <v>11.26</v>
      </c>
      <c r="I67" s="402">
        <v>11.48</v>
      </c>
      <c r="J67" s="402">
        <v>10.505000000000001</v>
      </c>
      <c r="K67" s="137">
        <f t="shared" si="0"/>
        <v>11.714999999999998</v>
      </c>
      <c r="L67" s="137">
        <v>0.3</v>
      </c>
      <c r="M67" s="151">
        <v>8.4399999999999989E-2</v>
      </c>
      <c r="N67" s="152">
        <f t="shared" si="1"/>
        <v>0.1124373390254334</v>
      </c>
      <c r="O67" s="135">
        <v>5293.9</v>
      </c>
      <c r="P67" s="153">
        <f t="shared" si="2"/>
        <v>1.0844</v>
      </c>
      <c r="Q67" s="135">
        <v>3</v>
      </c>
    </row>
    <row r="68" spans="1:17" s="44" customFormat="1">
      <c r="A68" s="46">
        <v>62</v>
      </c>
      <c r="B68" s="45" t="s">
        <v>617</v>
      </c>
      <c r="C68" s="45" t="s">
        <v>618</v>
      </c>
      <c r="D68" s="45" t="s">
        <v>157</v>
      </c>
      <c r="E68" s="402">
        <v>64.66</v>
      </c>
      <c r="F68" s="402">
        <v>60.12</v>
      </c>
      <c r="G68" s="402">
        <v>64.47</v>
      </c>
      <c r="H68" s="402">
        <v>60.13</v>
      </c>
      <c r="I68" s="402">
        <v>62.86</v>
      </c>
      <c r="J68" s="402">
        <v>58.76</v>
      </c>
      <c r="K68" s="137">
        <f t="shared" si="0"/>
        <v>61.833333333333336</v>
      </c>
      <c r="L68" s="137">
        <v>0.68</v>
      </c>
      <c r="M68" s="151">
        <v>0.1343</v>
      </c>
      <c r="N68" s="152">
        <f t="shared" si="1"/>
        <v>0.14682578058458073</v>
      </c>
      <c r="O68" s="135">
        <v>19277.13</v>
      </c>
      <c r="P68" s="153">
        <f t="shared" si="2"/>
        <v>1.1343000000000001</v>
      </c>
      <c r="Q68" s="135">
        <v>7</v>
      </c>
    </row>
    <row r="69" spans="1:17" s="44" customFormat="1">
      <c r="A69" s="46">
        <v>63</v>
      </c>
      <c r="B69" s="45" t="s">
        <v>278</v>
      </c>
      <c r="C69" s="45" t="s">
        <v>279</v>
      </c>
      <c r="D69" s="45" t="s">
        <v>226</v>
      </c>
      <c r="E69" s="402">
        <v>95.86</v>
      </c>
      <c r="F69" s="402">
        <v>88.38</v>
      </c>
      <c r="G69" s="402">
        <v>90.31</v>
      </c>
      <c r="H69" s="402">
        <v>86.476900000000001</v>
      </c>
      <c r="I69" s="402">
        <v>89.39</v>
      </c>
      <c r="J69" s="402">
        <v>84.57</v>
      </c>
      <c r="K69" s="137">
        <f t="shared" si="0"/>
        <v>89.164483333333337</v>
      </c>
      <c r="L69" s="137">
        <v>2.08</v>
      </c>
      <c r="M69" s="151">
        <v>8.43E-2</v>
      </c>
      <c r="N69" s="152">
        <f t="shared" si="1"/>
        <v>0.10981632900797078</v>
      </c>
      <c r="O69" s="135">
        <v>10441.799999999999</v>
      </c>
      <c r="P69" s="153">
        <f t="shared" si="2"/>
        <v>1.0843</v>
      </c>
      <c r="Q69" s="135">
        <v>6</v>
      </c>
    </row>
    <row r="70" spans="1:17" s="44" customFormat="1">
      <c r="A70" s="46">
        <v>64</v>
      </c>
      <c r="B70" s="45" t="s">
        <v>619</v>
      </c>
      <c r="C70" s="45" t="s">
        <v>620</v>
      </c>
      <c r="D70" s="45" t="s">
        <v>621</v>
      </c>
      <c r="E70" s="402">
        <v>32.49</v>
      </c>
      <c r="F70" s="402">
        <v>30.56</v>
      </c>
      <c r="G70" s="402">
        <v>32</v>
      </c>
      <c r="H70" s="402">
        <v>30.3</v>
      </c>
      <c r="I70" s="402">
        <v>30.74</v>
      </c>
      <c r="J70" s="402">
        <v>27.11</v>
      </c>
      <c r="K70" s="137">
        <f t="shared" si="0"/>
        <v>30.533333333333331</v>
      </c>
      <c r="L70" s="137">
        <v>0.76</v>
      </c>
      <c r="M70" s="151">
        <v>0.1157</v>
      </c>
      <c r="N70" s="152">
        <f t="shared" si="1"/>
        <v>0.14373098910161097</v>
      </c>
      <c r="O70" s="135">
        <v>21539.15</v>
      </c>
      <c r="P70" s="153">
        <f t="shared" si="2"/>
        <v>1.1156999999999999</v>
      </c>
      <c r="Q70" s="135">
        <v>7</v>
      </c>
    </row>
    <row r="71" spans="1:17" s="44" customFormat="1">
      <c r="A71" s="46">
        <v>65</v>
      </c>
      <c r="B71" s="45" t="s">
        <v>622</v>
      </c>
      <c r="C71" s="45" t="s">
        <v>623</v>
      </c>
      <c r="D71" s="45" t="s">
        <v>232</v>
      </c>
      <c r="E71" s="402">
        <v>68.209999999999994</v>
      </c>
      <c r="F71" s="402">
        <v>59.02</v>
      </c>
      <c r="G71" s="402">
        <v>69.19</v>
      </c>
      <c r="H71" s="402">
        <v>62.13</v>
      </c>
      <c r="I71" s="402">
        <v>63.92</v>
      </c>
      <c r="J71" s="402">
        <v>55.18</v>
      </c>
      <c r="K71" s="137">
        <f t="shared" ref="K71:K132" si="3">AVERAGE(E71:J71)</f>
        <v>62.94166666666667</v>
      </c>
      <c r="L71" s="137">
        <v>0.7</v>
      </c>
      <c r="M71" s="151">
        <v>0.12670000000000001</v>
      </c>
      <c r="N71" s="152">
        <f t="shared" ref="N71:N132" si="4">+((((((L71/4)*(P71)^0.25))/(K71*1))+(P71)^0.25)^4)-1</f>
        <v>0.13928284689579673</v>
      </c>
      <c r="O71" s="135">
        <v>6591.11</v>
      </c>
      <c r="P71" s="153">
        <f t="shared" ref="P71:P132" si="5">1+(M71)</f>
        <v>1.1267</v>
      </c>
      <c r="Q71" s="135">
        <v>3</v>
      </c>
    </row>
    <row r="72" spans="1:17" s="44" customFormat="1">
      <c r="A72" s="46">
        <v>66</v>
      </c>
      <c r="B72" s="45" t="s">
        <v>280</v>
      </c>
      <c r="C72" s="45" t="s">
        <v>281</v>
      </c>
      <c r="D72" s="45" t="s">
        <v>235</v>
      </c>
      <c r="E72" s="402">
        <v>29.52</v>
      </c>
      <c r="F72" s="402">
        <v>27.53</v>
      </c>
      <c r="G72" s="402">
        <v>28</v>
      </c>
      <c r="H72" s="402">
        <v>25.2</v>
      </c>
      <c r="I72" s="402">
        <v>27.11</v>
      </c>
      <c r="J72" s="402">
        <v>25.57</v>
      </c>
      <c r="K72" s="137">
        <f t="shared" si="3"/>
        <v>27.155000000000001</v>
      </c>
      <c r="L72" s="137">
        <v>0.6</v>
      </c>
      <c r="M72" s="151">
        <v>9.8000000000000004E-2</v>
      </c>
      <c r="N72" s="152">
        <f t="shared" si="4"/>
        <v>0.12246248546717364</v>
      </c>
      <c r="O72" s="135">
        <v>15309.35</v>
      </c>
      <c r="P72" s="153">
        <f t="shared" si="5"/>
        <v>1.0980000000000001</v>
      </c>
      <c r="Q72" s="135">
        <v>3</v>
      </c>
    </row>
    <row r="73" spans="1:17" s="44" customFormat="1">
      <c r="A73" s="46">
        <v>67</v>
      </c>
      <c r="B73" s="45" t="s">
        <v>282</v>
      </c>
      <c r="C73" s="45" t="s">
        <v>283</v>
      </c>
      <c r="D73" s="45" t="s">
        <v>229</v>
      </c>
      <c r="E73" s="402">
        <v>48.4</v>
      </c>
      <c r="F73" s="402">
        <v>42.49</v>
      </c>
      <c r="G73" s="402">
        <v>48.66</v>
      </c>
      <c r="H73" s="402">
        <v>43.72</v>
      </c>
      <c r="I73" s="402">
        <v>52.5</v>
      </c>
      <c r="J73" s="402">
        <v>45.26</v>
      </c>
      <c r="K73" s="137">
        <f t="shared" si="3"/>
        <v>46.838333333333338</v>
      </c>
      <c r="L73" s="137">
        <v>1.2</v>
      </c>
      <c r="M73" s="151">
        <v>0.11169999999999999</v>
      </c>
      <c r="N73" s="152">
        <f t="shared" si="4"/>
        <v>0.14045660872696941</v>
      </c>
      <c r="O73" s="135">
        <v>12939.37</v>
      </c>
      <c r="P73" s="153">
        <f t="shared" si="5"/>
        <v>1.1116999999999999</v>
      </c>
      <c r="Q73" s="135">
        <v>6</v>
      </c>
    </row>
    <row r="74" spans="1:17" s="44" customFormat="1">
      <c r="A74" s="46">
        <v>68</v>
      </c>
      <c r="B74" s="45" t="s">
        <v>624</v>
      </c>
      <c r="C74" s="45" t="s">
        <v>625</v>
      </c>
      <c r="D74" s="45" t="s">
        <v>199</v>
      </c>
      <c r="E74" s="402">
        <v>38.6</v>
      </c>
      <c r="F74" s="402">
        <v>36.67</v>
      </c>
      <c r="G74" s="402">
        <v>36.96</v>
      </c>
      <c r="H74" s="402">
        <v>35.08</v>
      </c>
      <c r="I74" s="402">
        <v>34.700000000000003</v>
      </c>
      <c r="J74" s="402">
        <v>32.835000000000001</v>
      </c>
      <c r="K74" s="137">
        <f t="shared" si="3"/>
        <v>35.807499999999997</v>
      </c>
      <c r="L74" s="137">
        <v>1.04</v>
      </c>
      <c r="M74" s="151">
        <v>9.4800000000000009E-2</v>
      </c>
      <c r="N74" s="152">
        <f t="shared" si="4"/>
        <v>0.12694558951723978</v>
      </c>
      <c r="O74" s="135">
        <v>8816.5400000000009</v>
      </c>
      <c r="P74" s="153">
        <f t="shared" si="5"/>
        <v>1.0948</v>
      </c>
      <c r="Q74" s="135">
        <v>3</v>
      </c>
    </row>
    <row r="75" spans="1:17" s="44" customFormat="1">
      <c r="A75" s="46">
        <v>69</v>
      </c>
      <c r="B75" s="45" t="s">
        <v>626</v>
      </c>
      <c r="C75" s="45" t="s">
        <v>627</v>
      </c>
      <c r="D75" s="45" t="s">
        <v>198</v>
      </c>
      <c r="E75" s="402">
        <v>89.08</v>
      </c>
      <c r="F75" s="402">
        <v>85.88</v>
      </c>
      <c r="G75" s="402">
        <v>96.52</v>
      </c>
      <c r="H75" s="402">
        <v>86.72</v>
      </c>
      <c r="I75" s="402">
        <v>93.67</v>
      </c>
      <c r="J75" s="402">
        <v>88.79</v>
      </c>
      <c r="K75" s="137">
        <f t="shared" si="3"/>
        <v>90.11</v>
      </c>
      <c r="L75" s="137">
        <v>4.5999999999999996</v>
      </c>
      <c r="M75" s="151">
        <v>7.9000000000000001E-2</v>
      </c>
      <c r="N75" s="152">
        <f t="shared" si="4"/>
        <v>0.13514500818174802</v>
      </c>
      <c r="O75" s="135">
        <v>28442.16</v>
      </c>
      <c r="P75" s="153">
        <f t="shared" si="5"/>
        <v>1.079</v>
      </c>
      <c r="Q75" s="135">
        <v>4</v>
      </c>
    </row>
    <row r="76" spans="1:17" s="44" customFormat="1">
      <c r="A76" s="46">
        <v>70</v>
      </c>
      <c r="B76" s="45" t="s">
        <v>628</v>
      </c>
      <c r="C76" s="45" t="s">
        <v>629</v>
      </c>
      <c r="D76" s="45" t="s">
        <v>630</v>
      </c>
      <c r="E76" s="402">
        <v>63.3</v>
      </c>
      <c r="F76" s="402">
        <v>55.94</v>
      </c>
      <c r="G76" s="402">
        <v>64.2</v>
      </c>
      <c r="H76" s="402">
        <v>57.35</v>
      </c>
      <c r="I76" s="402">
        <v>57.16</v>
      </c>
      <c r="J76" s="402">
        <v>48.46</v>
      </c>
      <c r="K76" s="137">
        <f t="shared" si="3"/>
        <v>57.734999999999992</v>
      </c>
      <c r="L76" s="137">
        <v>1.6</v>
      </c>
      <c r="M76" s="151">
        <v>9.5399999999999985E-2</v>
      </c>
      <c r="N76" s="152">
        <f t="shared" si="4"/>
        <v>0.12607356456511476</v>
      </c>
      <c r="O76" s="135">
        <v>34339.89</v>
      </c>
      <c r="P76" s="153">
        <f t="shared" si="5"/>
        <v>1.0953999999999999</v>
      </c>
      <c r="Q76" s="135">
        <v>5</v>
      </c>
    </row>
    <row r="77" spans="1:17" s="44" customFormat="1">
      <c r="A77" s="46">
        <v>71</v>
      </c>
      <c r="B77" s="45" t="s">
        <v>284</v>
      </c>
      <c r="C77" s="45" t="s">
        <v>285</v>
      </c>
      <c r="D77" s="45" t="s">
        <v>193</v>
      </c>
      <c r="E77" s="402">
        <v>105.895</v>
      </c>
      <c r="F77" s="402">
        <v>100.88</v>
      </c>
      <c r="G77" s="402">
        <v>104.92</v>
      </c>
      <c r="H77" s="402">
        <v>99.59</v>
      </c>
      <c r="I77" s="402">
        <v>101.63</v>
      </c>
      <c r="J77" s="402">
        <v>95.68</v>
      </c>
      <c r="K77" s="137">
        <f t="shared" si="3"/>
        <v>101.4325</v>
      </c>
      <c r="L77" s="137">
        <v>2.8</v>
      </c>
      <c r="M77" s="151">
        <v>8.1000000000000003E-2</v>
      </c>
      <c r="N77" s="152">
        <f t="shared" si="4"/>
        <v>0.1111508585846408</v>
      </c>
      <c r="O77" s="135">
        <v>13215.14</v>
      </c>
      <c r="P77" s="153">
        <f t="shared" si="5"/>
        <v>1.081</v>
      </c>
      <c r="Q77" s="135">
        <v>5</v>
      </c>
    </row>
    <row r="78" spans="1:17" s="44" customFormat="1">
      <c r="A78" s="46">
        <v>72</v>
      </c>
      <c r="B78" s="45" t="s">
        <v>286</v>
      </c>
      <c r="C78" s="45" t="s">
        <v>287</v>
      </c>
      <c r="D78" s="45" t="s">
        <v>187</v>
      </c>
      <c r="E78" s="402">
        <v>84.63</v>
      </c>
      <c r="F78" s="402">
        <v>74.55</v>
      </c>
      <c r="G78" s="402">
        <v>75.010000000000005</v>
      </c>
      <c r="H78" s="402">
        <v>60.04</v>
      </c>
      <c r="I78" s="402">
        <v>63.44</v>
      </c>
      <c r="J78" s="402">
        <v>57.51</v>
      </c>
      <c r="K78" s="137">
        <f t="shared" si="3"/>
        <v>69.196666666666673</v>
      </c>
      <c r="L78" s="137">
        <v>1.4</v>
      </c>
      <c r="M78" s="151">
        <v>8.900000000000001E-2</v>
      </c>
      <c r="N78" s="152">
        <f t="shared" si="4"/>
        <v>0.11120058243248465</v>
      </c>
      <c r="O78" s="135">
        <v>28175.19</v>
      </c>
      <c r="P78" s="153">
        <f t="shared" si="5"/>
        <v>1.089</v>
      </c>
      <c r="Q78" s="135">
        <v>6</v>
      </c>
    </row>
    <row r="79" spans="1:17" s="44" customFormat="1">
      <c r="A79" s="46">
        <v>73</v>
      </c>
      <c r="B79" s="45" t="s">
        <v>288</v>
      </c>
      <c r="C79" s="45" t="s">
        <v>289</v>
      </c>
      <c r="D79" s="45" t="s">
        <v>159</v>
      </c>
      <c r="E79" s="402">
        <v>37.24</v>
      </c>
      <c r="F79" s="402">
        <v>34.43</v>
      </c>
      <c r="G79" s="402">
        <v>35.590000000000003</v>
      </c>
      <c r="H79" s="402">
        <v>34.64</v>
      </c>
      <c r="I79" s="402">
        <v>35.44</v>
      </c>
      <c r="J79" s="402">
        <v>33.950000000000003</v>
      </c>
      <c r="K79" s="137">
        <f t="shared" si="3"/>
        <v>35.215000000000003</v>
      </c>
      <c r="L79" s="137">
        <v>0.92</v>
      </c>
      <c r="M79" s="151">
        <v>0.1168</v>
      </c>
      <c r="N79" s="152">
        <f t="shared" si="4"/>
        <v>0.14626374691638899</v>
      </c>
      <c r="O79" s="135">
        <v>20421.39</v>
      </c>
      <c r="P79" s="153">
        <f t="shared" si="5"/>
        <v>1.1168</v>
      </c>
      <c r="Q79" s="135">
        <v>4</v>
      </c>
    </row>
    <row r="80" spans="1:17" s="44" customFormat="1">
      <c r="A80" s="46">
        <v>74</v>
      </c>
      <c r="B80" s="45" t="s">
        <v>290</v>
      </c>
      <c r="C80" s="45" t="s">
        <v>291</v>
      </c>
      <c r="D80" s="45" t="s">
        <v>264</v>
      </c>
      <c r="E80" s="402">
        <v>41.31</v>
      </c>
      <c r="F80" s="402">
        <v>36.75</v>
      </c>
      <c r="G80" s="402">
        <v>38.479999999999997</v>
      </c>
      <c r="H80" s="402">
        <v>35.47</v>
      </c>
      <c r="I80" s="402">
        <v>37.93</v>
      </c>
      <c r="J80" s="402">
        <v>35.549999999999997</v>
      </c>
      <c r="K80" s="137">
        <f t="shared" si="3"/>
        <v>37.581666666666671</v>
      </c>
      <c r="L80" s="137">
        <v>1.44</v>
      </c>
      <c r="M80" s="151">
        <v>0.1003</v>
      </c>
      <c r="N80" s="152">
        <f t="shared" si="4"/>
        <v>0.14306936386922731</v>
      </c>
      <c r="O80" s="135">
        <v>13952.74</v>
      </c>
      <c r="P80" s="153">
        <f t="shared" si="5"/>
        <v>1.1003000000000001</v>
      </c>
      <c r="Q80" s="135">
        <v>3</v>
      </c>
    </row>
    <row r="81" spans="1:17" s="44" customFormat="1">
      <c r="A81" s="46">
        <v>75</v>
      </c>
      <c r="B81" s="45" t="s">
        <v>292</v>
      </c>
      <c r="C81" s="45" t="s">
        <v>293</v>
      </c>
      <c r="D81" s="45" t="s">
        <v>235</v>
      </c>
      <c r="E81" s="402">
        <v>96.78</v>
      </c>
      <c r="F81" s="402">
        <v>93.19</v>
      </c>
      <c r="G81" s="402">
        <v>95.29</v>
      </c>
      <c r="H81" s="402">
        <v>89.25</v>
      </c>
      <c r="I81" s="402">
        <v>90.85</v>
      </c>
      <c r="J81" s="402">
        <v>86.27</v>
      </c>
      <c r="K81" s="137">
        <f t="shared" si="3"/>
        <v>91.938333333333333</v>
      </c>
      <c r="L81" s="137">
        <v>3.08</v>
      </c>
      <c r="M81" s="151">
        <v>8.8900000000000007E-2</v>
      </c>
      <c r="N81" s="152">
        <f t="shared" si="4"/>
        <v>0.12583977018920689</v>
      </c>
      <c r="O81" s="135">
        <v>95947.06</v>
      </c>
      <c r="P81" s="153">
        <f t="shared" si="5"/>
        <v>1.0889</v>
      </c>
      <c r="Q81" s="135">
        <v>7</v>
      </c>
    </row>
    <row r="82" spans="1:17" s="44" customFormat="1">
      <c r="A82" s="46">
        <v>76</v>
      </c>
      <c r="B82" s="45" t="s">
        <v>294</v>
      </c>
      <c r="C82" s="45" t="s">
        <v>295</v>
      </c>
      <c r="D82" s="45" t="s">
        <v>226</v>
      </c>
      <c r="E82" s="402">
        <v>81.040000000000006</v>
      </c>
      <c r="F82" s="402">
        <v>74.239999999999995</v>
      </c>
      <c r="G82" s="402">
        <v>77.22</v>
      </c>
      <c r="H82" s="402">
        <v>65.38</v>
      </c>
      <c r="I82" s="402">
        <v>68.55</v>
      </c>
      <c r="J82" s="402">
        <v>64.5</v>
      </c>
      <c r="K82" s="137">
        <f t="shared" si="3"/>
        <v>71.821666666666673</v>
      </c>
      <c r="L82" s="137">
        <v>1.36</v>
      </c>
      <c r="M82" s="151">
        <v>0.10800000000000001</v>
      </c>
      <c r="N82" s="152">
        <f t="shared" si="4"/>
        <v>0.12913030950414539</v>
      </c>
      <c r="O82" s="135">
        <v>15243.73</v>
      </c>
      <c r="P82" s="153">
        <f t="shared" si="5"/>
        <v>1.1080000000000001</v>
      </c>
      <c r="Q82" s="135">
        <v>4</v>
      </c>
    </row>
    <row r="83" spans="1:17" s="44" customFormat="1">
      <c r="A83" s="46">
        <v>77</v>
      </c>
      <c r="B83" s="45" t="s">
        <v>296</v>
      </c>
      <c r="C83" s="45" t="s">
        <v>297</v>
      </c>
      <c r="D83" s="45" t="s">
        <v>157</v>
      </c>
      <c r="E83" s="402">
        <v>28.2</v>
      </c>
      <c r="F83" s="402">
        <v>27.1</v>
      </c>
      <c r="G83" s="402">
        <v>28.23</v>
      </c>
      <c r="H83" s="402">
        <v>26.28</v>
      </c>
      <c r="I83" s="402">
        <v>27.73</v>
      </c>
      <c r="J83" s="402">
        <v>26.26</v>
      </c>
      <c r="K83" s="137">
        <f t="shared" si="3"/>
        <v>27.299999999999997</v>
      </c>
      <c r="L83" s="137">
        <v>0.92</v>
      </c>
      <c r="M83" s="151">
        <v>8.3800000000000013E-2</v>
      </c>
      <c r="N83" s="152">
        <f t="shared" si="4"/>
        <v>0.12078782365417284</v>
      </c>
      <c r="O83" s="135">
        <v>234115.9</v>
      </c>
      <c r="P83" s="153">
        <f t="shared" si="5"/>
        <v>1.0838000000000001</v>
      </c>
      <c r="Q83" s="135">
        <v>8</v>
      </c>
    </row>
    <row r="84" spans="1:17" s="44" customFormat="1">
      <c r="A84" s="46">
        <v>78</v>
      </c>
      <c r="B84" s="45" t="s">
        <v>298</v>
      </c>
      <c r="C84" s="45" t="s">
        <v>299</v>
      </c>
      <c r="D84" s="45" t="s">
        <v>163</v>
      </c>
      <c r="E84" s="402">
        <v>103.52</v>
      </c>
      <c r="F84" s="402">
        <v>97.9</v>
      </c>
      <c r="G84" s="402">
        <v>104.1897</v>
      </c>
      <c r="H84" s="402">
        <v>95</v>
      </c>
      <c r="I84" s="402">
        <v>94.76</v>
      </c>
      <c r="J84" s="402">
        <v>88.56</v>
      </c>
      <c r="K84" s="137">
        <f t="shared" si="3"/>
        <v>97.321616666666671</v>
      </c>
      <c r="L84" s="137">
        <v>1.5</v>
      </c>
      <c r="M84" s="151">
        <v>0.1108</v>
      </c>
      <c r="N84" s="152">
        <f t="shared" si="4"/>
        <v>0.12801976197333809</v>
      </c>
      <c r="O84" s="135">
        <v>54470.73</v>
      </c>
      <c r="P84" s="153">
        <f t="shared" si="5"/>
        <v>1.1108</v>
      </c>
      <c r="Q84" s="135">
        <v>6</v>
      </c>
    </row>
    <row r="85" spans="1:17" s="44" customFormat="1">
      <c r="A85" s="46">
        <v>79</v>
      </c>
      <c r="B85" s="45" t="s">
        <v>300</v>
      </c>
      <c r="C85" s="45" t="s">
        <v>301</v>
      </c>
      <c r="D85" s="45" t="s">
        <v>187</v>
      </c>
      <c r="E85" s="402">
        <v>62.479700000000001</v>
      </c>
      <c r="F85" s="402">
        <v>59.19</v>
      </c>
      <c r="G85" s="402">
        <v>64.099900000000005</v>
      </c>
      <c r="H85" s="402">
        <v>59.4</v>
      </c>
      <c r="I85" s="402">
        <v>61.85</v>
      </c>
      <c r="J85" s="402">
        <v>55.335000000000001</v>
      </c>
      <c r="K85" s="137">
        <f t="shared" si="3"/>
        <v>60.392433333333337</v>
      </c>
      <c r="L85" s="137">
        <v>1.25</v>
      </c>
      <c r="M85" s="151">
        <v>0.12300000000000001</v>
      </c>
      <c r="N85" s="152">
        <f t="shared" si="4"/>
        <v>0.14642484133278511</v>
      </c>
      <c r="O85" s="135">
        <v>11516.23</v>
      </c>
      <c r="P85" s="153">
        <f t="shared" si="5"/>
        <v>1.123</v>
      </c>
      <c r="Q85" s="135">
        <v>6</v>
      </c>
    </row>
    <row r="86" spans="1:17" s="44" customFormat="1">
      <c r="A86" s="46">
        <v>80</v>
      </c>
      <c r="B86" s="45" t="s">
        <v>631</v>
      </c>
      <c r="C86" s="45" t="s">
        <v>632</v>
      </c>
      <c r="D86" s="45" t="s">
        <v>187</v>
      </c>
      <c r="E86" s="402">
        <v>18.239999999999998</v>
      </c>
      <c r="F86" s="402">
        <v>15.41</v>
      </c>
      <c r="G86" s="402">
        <v>16.940000000000001</v>
      </c>
      <c r="H86" s="402">
        <v>14.35</v>
      </c>
      <c r="I86" s="402">
        <v>15.01</v>
      </c>
      <c r="J86" s="402">
        <v>13.5</v>
      </c>
      <c r="K86" s="137">
        <f t="shared" si="3"/>
        <v>15.575000000000001</v>
      </c>
      <c r="L86" s="137">
        <v>0.16</v>
      </c>
      <c r="M86" s="151">
        <v>0.10929999999999999</v>
      </c>
      <c r="N86" s="152">
        <f t="shared" si="4"/>
        <v>0.12073967340682579</v>
      </c>
      <c r="O86" s="135">
        <v>4787.55</v>
      </c>
      <c r="P86" s="153">
        <f t="shared" si="5"/>
        <v>1.1093</v>
      </c>
      <c r="Q86" s="135">
        <v>4</v>
      </c>
    </row>
    <row r="87" spans="1:17" s="44" customFormat="1">
      <c r="A87" s="46">
        <v>81</v>
      </c>
      <c r="B87" s="45" t="s">
        <v>302</v>
      </c>
      <c r="C87" s="45" t="s">
        <v>303</v>
      </c>
      <c r="D87" s="45" t="s">
        <v>206</v>
      </c>
      <c r="E87" s="402">
        <v>32.149900000000002</v>
      </c>
      <c r="F87" s="402">
        <v>28.114999999999998</v>
      </c>
      <c r="G87" s="402">
        <v>28.49</v>
      </c>
      <c r="H87" s="402">
        <v>25.27</v>
      </c>
      <c r="I87" s="402">
        <v>26.8</v>
      </c>
      <c r="J87" s="402">
        <v>23.4</v>
      </c>
      <c r="K87" s="137">
        <f t="shared" si="3"/>
        <v>27.370816666666666</v>
      </c>
      <c r="L87" s="137">
        <v>0.52</v>
      </c>
      <c r="M87" s="151">
        <v>0.10249999999999999</v>
      </c>
      <c r="N87" s="152">
        <f t="shared" si="4"/>
        <v>0.12359536446021679</v>
      </c>
      <c r="O87" s="135">
        <v>5232.1099999999997</v>
      </c>
      <c r="P87" s="153">
        <f t="shared" si="5"/>
        <v>1.1025</v>
      </c>
      <c r="Q87" s="135">
        <v>4</v>
      </c>
    </row>
    <row r="88" spans="1:17" s="44" customFormat="1">
      <c r="A88" s="46">
        <v>82</v>
      </c>
      <c r="B88" s="45" t="s">
        <v>633</v>
      </c>
      <c r="C88" s="45" t="s">
        <v>634</v>
      </c>
      <c r="D88" s="45" t="s">
        <v>209</v>
      </c>
      <c r="E88" s="402">
        <v>55.9</v>
      </c>
      <c r="F88" s="402">
        <v>53.5</v>
      </c>
      <c r="G88" s="402">
        <v>55.57</v>
      </c>
      <c r="H88" s="402">
        <v>51.4</v>
      </c>
      <c r="I88" s="402">
        <v>53.115000000000002</v>
      </c>
      <c r="J88" s="402">
        <v>48.305</v>
      </c>
      <c r="K88" s="137">
        <f t="shared" si="3"/>
        <v>52.965000000000003</v>
      </c>
      <c r="L88" s="137">
        <v>0.84</v>
      </c>
      <c r="M88" s="151">
        <v>0.10369999999999999</v>
      </c>
      <c r="N88" s="152">
        <f t="shared" si="4"/>
        <v>0.12130854149420878</v>
      </c>
      <c r="O88" s="135">
        <v>39542.75</v>
      </c>
      <c r="P88" s="153">
        <f t="shared" si="5"/>
        <v>1.1036999999999999</v>
      </c>
      <c r="Q88" s="135">
        <v>3</v>
      </c>
    </row>
    <row r="89" spans="1:17" s="44" customFormat="1">
      <c r="A89" s="46">
        <v>83</v>
      </c>
      <c r="B89" s="45" t="s">
        <v>304</v>
      </c>
      <c r="C89" s="45" t="s">
        <v>305</v>
      </c>
      <c r="D89" s="45" t="s">
        <v>187</v>
      </c>
      <c r="E89" s="402">
        <v>115.59</v>
      </c>
      <c r="F89" s="402">
        <v>107.26</v>
      </c>
      <c r="G89" s="402">
        <v>110.08</v>
      </c>
      <c r="H89" s="402">
        <v>101.86</v>
      </c>
      <c r="I89" s="402">
        <v>103.0825</v>
      </c>
      <c r="J89" s="402">
        <v>95.512</v>
      </c>
      <c r="K89" s="137">
        <f t="shared" si="3"/>
        <v>105.56408333333336</v>
      </c>
      <c r="L89" s="137">
        <v>1</v>
      </c>
      <c r="M89" s="151">
        <v>0.12230000000000001</v>
      </c>
      <c r="N89" s="152">
        <f t="shared" si="4"/>
        <v>0.13296928313992118</v>
      </c>
      <c r="O89" s="135">
        <v>19665.77</v>
      </c>
      <c r="P89" s="153">
        <f t="shared" si="5"/>
        <v>1.1223000000000001</v>
      </c>
      <c r="Q89" s="135">
        <v>3</v>
      </c>
    </row>
    <row r="90" spans="1:17" s="44" customFormat="1">
      <c r="A90" s="46">
        <v>84</v>
      </c>
      <c r="B90" s="45" t="s">
        <v>306</v>
      </c>
      <c r="C90" s="45" t="s">
        <v>307</v>
      </c>
      <c r="D90" s="45" t="s">
        <v>229</v>
      </c>
      <c r="E90" s="402">
        <v>56.6599</v>
      </c>
      <c r="F90" s="402">
        <v>52.44</v>
      </c>
      <c r="G90" s="402">
        <v>56.33</v>
      </c>
      <c r="H90" s="402">
        <v>52.72</v>
      </c>
      <c r="I90" s="402">
        <v>54.34</v>
      </c>
      <c r="J90" s="402">
        <v>50.94</v>
      </c>
      <c r="K90" s="137">
        <f t="shared" si="3"/>
        <v>53.904983333333327</v>
      </c>
      <c r="L90" s="137">
        <v>1.2</v>
      </c>
      <c r="M90" s="151">
        <v>0.1139</v>
      </c>
      <c r="N90" s="152">
        <f t="shared" si="4"/>
        <v>0.13890474000272723</v>
      </c>
      <c r="O90" s="135">
        <v>10819.09</v>
      </c>
      <c r="P90" s="153">
        <f t="shared" si="5"/>
        <v>1.1139000000000001</v>
      </c>
      <c r="Q90" s="135">
        <v>9</v>
      </c>
    </row>
    <row r="91" spans="1:17" s="44" customFormat="1">
      <c r="A91" s="46">
        <v>85</v>
      </c>
      <c r="B91" s="45" t="s">
        <v>635</v>
      </c>
      <c r="C91" s="45" t="s">
        <v>636</v>
      </c>
      <c r="D91" s="45" t="s">
        <v>637</v>
      </c>
      <c r="E91" s="402">
        <v>73.790000000000006</v>
      </c>
      <c r="F91" s="402">
        <v>68.180000000000007</v>
      </c>
      <c r="G91" s="402">
        <v>71.239999999999995</v>
      </c>
      <c r="H91" s="402">
        <v>62.65</v>
      </c>
      <c r="I91" s="402">
        <v>62.99</v>
      </c>
      <c r="J91" s="402">
        <v>59.26</v>
      </c>
      <c r="K91" s="137">
        <f t="shared" si="3"/>
        <v>66.351666666666674</v>
      </c>
      <c r="L91" s="137">
        <v>2</v>
      </c>
      <c r="M91" s="151">
        <v>0.1045</v>
      </c>
      <c r="N91" s="152">
        <f t="shared" si="4"/>
        <v>0.13817051676327052</v>
      </c>
      <c r="O91" s="135">
        <v>23195.56</v>
      </c>
      <c r="P91" s="153">
        <f t="shared" si="5"/>
        <v>1.1045</v>
      </c>
      <c r="Q91" s="135">
        <v>8</v>
      </c>
    </row>
    <row r="92" spans="1:17" s="44" customFormat="1">
      <c r="A92" s="46">
        <v>86</v>
      </c>
      <c r="B92" s="45" t="s">
        <v>308</v>
      </c>
      <c r="C92" s="45" t="s">
        <v>309</v>
      </c>
      <c r="D92" s="45" t="s">
        <v>310</v>
      </c>
      <c r="E92" s="402">
        <v>48.6</v>
      </c>
      <c r="F92" s="402">
        <v>43.41</v>
      </c>
      <c r="G92" s="402">
        <v>48.37</v>
      </c>
      <c r="H92" s="402">
        <v>44.09</v>
      </c>
      <c r="I92" s="402">
        <v>44</v>
      </c>
      <c r="J92" s="402">
        <v>40.18</v>
      </c>
      <c r="K92" s="137">
        <f t="shared" si="3"/>
        <v>44.774999999999999</v>
      </c>
      <c r="L92" s="137">
        <v>1.47</v>
      </c>
      <c r="M92" s="151">
        <v>7.8799999999999995E-2</v>
      </c>
      <c r="N92" s="152">
        <f t="shared" si="4"/>
        <v>0.11465632971235173</v>
      </c>
      <c r="O92" s="135">
        <v>14095.39</v>
      </c>
      <c r="P92" s="153">
        <f t="shared" si="5"/>
        <v>1.0788</v>
      </c>
      <c r="Q92" s="135">
        <v>4</v>
      </c>
    </row>
    <row r="93" spans="1:17" s="44" customFormat="1">
      <c r="A93" s="46">
        <v>87</v>
      </c>
      <c r="B93" s="45" t="s">
        <v>311</v>
      </c>
      <c r="C93" s="45" t="s">
        <v>312</v>
      </c>
      <c r="D93" s="45" t="s">
        <v>199</v>
      </c>
      <c r="E93" s="402">
        <v>12.85</v>
      </c>
      <c r="F93" s="402">
        <v>12.05</v>
      </c>
      <c r="G93" s="402">
        <v>13.19</v>
      </c>
      <c r="H93" s="402">
        <v>11.91</v>
      </c>
      <c r="I93" s="402">
        <v>12.81</v>
      </c>
      <c r="J93" s="402">
        <v>11.7</v>
      </c>
      <c r="K93" s="137">
        <f t="shared" si="3"/>
        <v>12.418333333333335</v>
      </c>
      <c r="L93" s="137">
        <v>0.3</v>
      </c>
      <c r="M93" s="151">
        <v>0.106</v>
      </c>
      <c r="N93" s="152">
        <f t="shared" si="4"/>
        <v>0.13296158573377515</v>
      </c>
      <c r="O93" s="135">
        <v>7941.85</v>
      </c>
      <c r="P93" s="153">
        <f t="shared" si="5"/>
        <v>1.1060000000000001</v>
      </c>
      <c r="Q93" s="135">
        <v>5</v>
      </c>
    </row>
    <row r="94" spans="1:17" s="44" customFormat="1">
      <c r="A94" s="46">
        <v>88</v>
      </c>
      <c r="B94" s="45" t="s">
        <v>313</v>
      </c>
      <c r="C94" s="45" t="s">
        <v>314</v>
      </c>
      <c r="D94" s="45" t="s">
        <v>277</v>
      </c>
      <c r="E94" s="402">
        <v>58.16</v>
      </c>
      <c r="F94" s="402">
        <v>53.51</v>
      </c>
      <c r="G94" s="402">
        <v>54.57</v>
      </c>
      <c r="H94" s="402">
        <v>50.4</v>
      </c>
      <c r="I94" s="402">
        <v>51.11</v>
      </c>
      <c r="J94" s="402">
        <v>48.84</v>
      </c>
      <c r="K94" s="137">
        <f t="shared" si="3"/>
        <v>52.765000000000008</v>
      </c>
      <c r="L94" s="137">
        <v>1.6</v>
      </c>
      <c r="M94" s="151">
        <v>9.0299999999999991E-2</v>
      </c>
      <c r="N94" s="152">
        <f t="shared" si="4"/>
        <v>0.1237391590635355</v>
      </c>
      <c r="O94" s="135">
        <v>14962.85</v>
      </c>
      <c r="P94" s="153">
        <f t="shared" si="5"/>
        <v>1.0903</v>
      </c>
      <c r="Q94" s="135">
        <v>6</v>
      </c>
    </row>
    <row r="95" spans="1:17" s="44" customFormat="1">
      <c r="A95" s="46">
        <v>89</v>
      </c>
      <c r="B95" s="45" t="s">
        <v>315</v>
      </c>
      <c r="C95" s="45" t="s">
        <v>316</v>
      </c>
      <c r="D95" s="45" t="s">
        <v>157</v>
      </c>
      <c r="E95" s="402">
        <v>36.31</v>
      </c>
      <c r="F95" s="402">
        <v>34.06</v>
      </c>
      <c r="G95" s="402">
        <v>35.880000000000003</v>
      </c>
      <c r="H95" s="402">
        <v>33.93</v>
      </c>
      <c r="I95" s="402">
        <v>34.35</v>
      </c>
      <c r="J95" s="402">
        <v>31.31</v>
      </c>
      <c r="K95" s="137">
        <f t="shared" si="3"/>
        <v>34.306666666666665</v>
      </c>
      <c r="L95" s="137">
        <v>0.24</v>
      </c>
      <c r="M95" s="151">
        <v>0.1197</v>
      </c>
      <c r="N95" s="152">
        <f t="shared" si="4"/>
        <v>0.1275536864315796</v>
      </c>
      <c r="O95" s="135">
        <v>163948.6</v>
      </c>
      <c r="P95" s="153">
        <f t="shared" si="5"/>
        <v>1.1196999999999999</v>
      </c>
      <c r="Q95" s="135">
        <v>11</v>
      </c>
    </row>
    <row r="96" spans="1:17" s="44" customFormat="1">
      <c r="A96" s="46">
        <v>90</v>
      </c>
      <c r="B96" s="45" t="s">
        <v>638</v>
      </c>
      <c r="C96" s="45" t="s">
        <v>639</v>
      </c>
      <c r="D96" s="45" t="s">
        <v>166</v>
      </c>
      <c r="E96" s="402">
        <v>37.659999999999997</v>
      </c>
      <c r="F96" s="402">
        <v>35.008000000000003</v>
      </c>
      <c r="G96" s="402">
        <v>36.96</v>
      </c>
      <c r="H96" s="402">
        <v>34.340000000000003</v>
      </c>
      <c r="I96" s="402">
        <v>34.450000000000003</v>
      </c>
      <c r="J96" s="402">
        <v>33</v>
      </c>
      <c r="K96" s="137">
        <f t="shared" si="3"/>
        <v>35.236333333333334</v>
      </c>
      <c r="L96" s="137">
        <v>0.56000000000000005</v>
      </c>
      <c r="M96" s="151">
        <v>0.12</v>
      </c>
      <c r="N96" s="152">
        <f t="shared" si="4"/>
        <v>0.1379061727216131</v>
      </c>
      <c r="O96" s="135">
        <v>3959.7</v>
      </c>
      <c r="P96" s="153">
        <f t="shared" si="5"/>
        <v>1.1200000000000001</v>
      </c>
      <c r="Q96" s="135">
        <v>3</v>
      </c>
    </row>
    <row r="97" spans="1:17" s="44" customFormat="1">
      <c r="A97" s="46">
        <v>91</v>
      </c>
      <c r="B97" s="45" t="s">
        <v>317</v>
      </c>
      <c r="C97" s="45" t="s">
        <v>318</v>
      </c>
      <c r="D97" s="45" t="s">
        <v>166</v>
      </c>
      <c r="E97" s="402">
        <v>35.24</v>
      </c>
      <c r="F97" s="402">
        <v>32.79</v>
      </c>
      <c r="G97" s="402">
        <v>35.835000000000001</v>
      </c>
      <c r="H97" s="402">
        <v>31.84</v>
      </c>
      <c r="I97" s="402">
        <v>32.409999999999997</v>
      </c>
      <c r="J97" s="402">
        <v>30.38</v>
      </c>
      <c r="K97" s="137">
        <f t="shared" si="3"/>
        <v>33.082500000000003</v>
      </c>
      <c r="L97" s="137">
        <v>0.28000000000000003</v>
      </c>
      <c r="M97" s="151">
        <v>0.1195</v>
      </c>
      <c r="N97" s="152">
        <f t="shared" si="4"/>
        <v>0.12900521543583943</v>
      </c>
      <c r="O97" s="135">
        <v>3942.02</v>
      </c>
      <c r="P97" s="153">
        <f t="shared" si="5"/>
        <v>1.1194999999999999</v>
      </c>
      <c r="Q97" s="135">
        <v>8</v>
      </c>
    </row>
    <row r="98" spans="1:17" s="44" customFormat="1">
      <c r="A98" s="46">
        <v>92</v>
      </c>
      <c r="B98" s="45" t="s">
        <v>319</v>
      </c>
      <c r="C98" s="45" t="s">
        <v>320</v>
      </c>
      <c r="D98" s="45" t="s">
        <v>321</v>
      </c>
      <c r="E98" s="402">
        <v>116.9</v>
      </c>
      <c r="F98" s="402">
        <v>104.89</v>
      </c>
      <c r="G98" s="402">
        <v>110.325</v>
      </c>
      <c r="H98" s="402">
        <v>98.79</v>
      </c>
      <c r="I98" s="402">
        <v>108.5</v>
      </c>
      <c r="J98" s="402">
        <v>101.45010000000001</v>
      </c>
      <c r="K98" s="137">
        <f t="shared" si="3"/>
        <v>106.80918333333334</v>
      </c>
      <c r="L98" s="137">
        <v>0.36</v>
      </c>
      <c r="M98" s="151">
        <v>0.11720000000000001</v>
      </c>
      <c r="N98" s="152">
        <f t="shared" si="4"/>
        <v>0.12097028096375717</v>
      </c>
      <c r="O98" s="135">
        <v>10624.44</v>
      </c>
      <c r="P98" s="153">
        <f t="shared" si="5"/>
        <v>1.1172</v>
      </c>
      <c r="Q98" s="135">
        <v>5</v>
      </c>
    </row>
    <row r="99" spans="1:17" s="44" customFormat="1">
      <c r="A99" s="46">
        <v>93</v>
      </c>
      <c r="B99" s="45" t="s">
        <v>322</v>
      </c>
      <c r="C99" s="45" t="s">
        <v>323</v>
      </c>
      <c r="D99" s="45" t="s">
        <v>163</v>
      </c>
      <c r="E99" s="402">
        <v>113.53</v>
      </c>
      <c r="F99" s="402">
        <v>109.08</v>
      </c>
      <c r="G99" s="402">
        <v>114.64</v>
      </c>
      <c r="H99" s="402">
        <v>109.38</v>
      </c>
      <c r="I99" s="402">
        <v>110.69</v>
      </c>
      <c r="J99" s="402">
        <v>104.98</v>
      </c>
      <c r="K99" s="137">
        <f t="shared" si="3"/>
        <v>110.38333333333333</v>
      </c>
      <c r="L99" s="137">
        <v>2.4</v>
      </c>
      <c r="M99" s="151">
        <v>0.1207</v>
      </c>
      <c r="N99" s="152">
        <f t="shared" si="4"/>
        <v>0.14526611468986061</v>
      </c>
      <c r="O99" s="135">
        <v>33620.370000000003</v>
      </c>
      <c r="P99" s="153">
        <f t="shared" si="5"/>
        <v>1.1207</v>
      </c>
      <c r="Q99" s="135">
        <v>6</v>
      </c>
    </row>
    <row r="100" spans="1:17" s="44" customFormat="1">
      <c r="A100" s="46">
        <v>94</v>
      </c>
      <c r="B100" s="45" t="s">
        <v>324</v>
      </c>
      <c r="C100" s="45" t="s">
        <v>325</v>
      </c>
      <c r="D100" s="45" t="s">
        <v>326</v>
      </c>
      <c r="E100" s="402">
        <v>191.28</v>
      </c>
      <c r="F100" s="402">
        <v>180.6</v>
      </c>
      <c r="G100" s="402">
        <v>194.95</v>
      </c>
      <c r="H100" s="402">
        <v>181.12</v>
      </c>
      <c r="I100" s="402">
        <v>189.58</v>
      </c>
      <c r="J100" s="402">
        <v>180.84</v>
      </c>
      <c r="K100" s="137">
        <f t="shared" si="3"/>
        <v>186.39499999999998</v>
      </c>
      <c r="L100" s="137">
        <v>0.12</v>
      </c>
      <c r="M100" s="151">
        <v>0.14400000000000002</v>
      </c>
      <c r="N100" s="152">
        <f t="shared" si="4"/>
        <v>0.14473667826967596</v>
      </c>
      <c r="O100" s="135">
        <v>27212.35</v>
      </c>
      <c r="P100" s="153">
        <f t="shared" si="5"/>
        <v>1.1440000000000001</v>
      </c>
      <c r="Q100" s="135">
        <v>4</v>
      </c>
    </row>
    <row r="101" spans="1:17" s="44" customFormat="1">
      <c r="A101" s="46">
        <v>95</v>
      </c>
      <c r="B101" s="45" t="s">
        <v>640</v>
      </c>
      <c r="C101" s="45" t="s">
        <v>641</v>
      </c>
      <c r="D101" s="45" t="s">
        <v>159</v>
      </c>
      <c r="E101" s="402">
        <v>32.29</v>
      </c>
      <c r="F101" s="402">
        <v>30.13</v>
      </c>
      <c r="G101" s="402">
        <v>31.11</v>
      </c>
      <c r="H101" s="402">
        <v>28.75</v>
      </c>
      <c r="I101" s="402">
        <v>28.71</v>
      </c>
      <c r="J101" s="402">
        <v>27.16</v>
      </c>
      <c r="K101" s="137">
        <f t="shared" si="3"/>
        <v>29.691666666666666</v>
      </c>
      <c r="L101" s="137">
        <v>0.92</v>
      </c>
      <c r="M101" s="151">
        <v>0.11070000000000001</v>
      </c>
      <c r="N101" s="152">
        <f t="shared" si="4"/>
        <v>0.14551713177145231</v>
      </c>
      <c r="O101" s="135">
        <v>9256.83</v>
      </c>
      <c r="P101" s="153">
        <f t="shared" si="5"/>
        <v>1.1107</v>
      </c>
      <c r="Q101" s="135">
        <v>4</v>
      </c>
    </row>
    <row r="102" spans="1:17" s="44" customFormat="1">
      <c r="A102" s="46">
        <v>96</v>
      </c>
      <c r="B102" s="45" t="s">
        <v>327</v>
      </c>
      <c r="C102" s="45" t="s">
        <v>328</v>
      </c>
      <c r="D102" s="45" t="s">
        <v>195</v>
      </c>
      <c r="E102" s="402">
        <v>77.765000000000001</v>
      </c>
      <c r="F102" s="402">
        <v>74.949799999999996</v>
      </c>
      <c r="G102" s="402">
        <v>75.48</v>
      </c>
      <c r="H102" s="402">
        <v>68.349999999999994</v>
      </c>
      <c r="I102" s="402">
        <v>70.989999999999995</v>
      </c>
      <c r="J102" s="402">
        <v>66.83</v>
      </c>
      <c r="K102" s="137">
        <f t="shared" si="3"/>
        <v>72.394133333333329</v>
      </c>
      <c r="L102" s="137">
        <v>2.25</v>
      </c>
      <c r="M102" s="151">
        <v>7.9299999999999995E-2</v>
      </c>
      <c r="N102" s="152">
        <f t="shared" si="4"/>
        <v>0.11323748848523207</v>
      </c>
      <c r="O102" s="135">
        <v>208943.9</v>
      </c>
      <c r="P102" s="153">
        <f t="shared" si="5"/>
        <v>1.0792999999999999</v>
      </c>
      <c r="Q102" s="135">
        <v>4</v>
      </c>
    </row>
    <row r="103" spans="1:17" s="44" customFormat="1">
      <c r="A103" s="46">
        <v>97</v>
      </c>
      <c r="B103" s="45" t="s">
        <v>329</v>
      </c>
      <c r="C103" s="45" t="s">
        <v>330</v>
      </c>
      <c r="D103" s="45" t="s">
        <v>158</v>
      </c>
      <c r="E103" s="402">
        <v>58.87</v>
      </c>
      <c r="F103" s="402">
        <v>55.16</v>
      </c>
      <c r="G103" s="402">
        <v>61.95</v>
      </c>
      <c r="H103" s="402">
        <v>57.03</v>
      </c>
      <c r="I103" s="402">
        <v>60.83</v>
      </c>
      <c r="J103" s="402">
        <v>57.22</v>
      </c>
      <c r="K103" s="137">
        <f t="shared" si="3"/>
        <v>58.510000000000012</v>
      </c>
      <c r="L103" s="137">
        <v>1.2</v>
      </c>
      <c r="M103" s="151">
        <v>0.1082</v>
      </c>
      <c r="N103" s="152">
        <f t="shared" si="4"/>
        <v>0.13110382491476469</v>
      </c>
      <c r="O103" s="135">
        <v>8880.7199999999993</v>
      </c>
      <c r="P103" s="153">
        <f t="shared" si="5"/>
        <v>1.1082000000000001</v>
      </c>
      <c r="Q103" s="135">
        <v>5</v>
      </c>
    </row>
    <row r="104" spans="1:17" s="44" customFormat="1">
      <c r="A104" s="46">
        <v>98</v>
      </c>
      <c r="B104" s="45" t="s">
        <v>331</v>
      </c>
      <c r="C104" s="45" t="s">
        <v>332</v>
      </c>
      <c r="D104" s="45" t="s">
        <v>209</v>
      </c>
      <c r="E104" s="402">
        <v>179.9</v>
      </c>
      <c r="F104" s="402">
        <v>160.71</v>
      </c>
      <c r="G104" s="402">
        <v>170.32</v>
      </c>
      <c r="H104" s="402">
        <v>149.25</v>
      </c>
      <c r="I104" s="402">
        <v>159.46</v>
      </c>
      <c r="J104" s="402">
        <v>144.13999999999999</v>
      </c>
      <c r="K104" s="137">
        <f t="shared" si="3"/>
        <v>160.63000000000002</v>
      </c>
      <c r="L104" s="137">
        <v>1.6</v>
      </c>
      <c r="M104" s="151">
        <v>0.1313</v>
      </c>
      <c r="N104" s="152">
        <f t="shared" si="4"/>
        <v>0.14261079131720988</v>
      </c>
      <c r="O104" s="135">
        <v>10595.62</v>
      </c>
      <c r="P104" s="153">
        <f t="shared" si="5"/>
        <v>1.1313</v>
      </c>
      <c r="Q104" s="135">
        <v>5</v>
      </c>
    </row>
    <row r="105" spans="1:17" s="44" customFormat="1">
      <c r="A105" s="46">
        <v>99</v>
      </c>
      <c r="B105" s="45" t="s">
        <v>333</v>
      </c>
      <c r="C105" s="45" t="s">
        <v>334</v>
      </c>
      <c r="D105" s="45" t="s">
        <v>169</v>
      </c>
      <c r="E105" s="402">
        <v>45.17</v>
      </c>
      <c r="F105" s="402">
        <v>43.29</v>
      </c>
      <c r="G105" s="402">
        <v>44.57</v>
      </c>
      <c r="H105" s="402">
        <v>41.5</v>
      </c>
      <c r="I105" s="402">
        <v>44.33</v>
      </c>
      <c r="J105" s="402">
        <v>40.79</v>
      </c>
      <c r="K105" s="137">
        <f t="shared" si="3"/>
        <v>43.275000000000006</v>
      </c>
      <c r="L105" s="137">
        <v>2.36</v>
      </c>
      <c r="M105" s="151">
        <v>7.2999999999999995E-2</v>
      </c>
      <c r="N105" s="152">
        <f t="shared" si="4"/>
        <v>0.13272360401072492</v>
      </c>
      <c r="O105" s="135">
        <v>23975.82</v>
      </c>
      <c r="P105" s="153">
        <f t="shared" si="5"/>
        <v>1.073</v>
      </c>
      <c r="Q105" s="135">
        <v>3</v>
      </c>
    </row>
    <row r="106" spans="1:17" s="44" customFormat="1">
      <c r="A106" s="46">
        <v>100</v>
      </c>
      <c r="B106" s="45" t="s">
        <v>335</v>
      </c>
      <c r="C106" s="45" t="s">
        <v>336</v>
      </c>
      <c r="D106" s="45" t="s">
        <v>232</v>
      </c>
      <c r="E106" s="402">
        <v>91.99</v>
      </c>
      <c r="F106" s="402">
        <v>87.57</v>
      </c>
      <c r="G106" s="402">
        <v>90.75</v>
      </c>
      <c r="H106" s="402">
        <v>84.51</v>
      </c>
      <c r="I106" s="402">
        <v>84.8</v>
      </c>
      <c r="J106" s="402">
        <v>76.959999999999994</v>
      </c>
      <c r="K106" s="137">
        <f t="shared" si="3"/>
        <v>86.096666666666678</v>
      </c>
      <c r="L106" s="137">
        <v>1.88</v>
      </c>
      <c r="M106" s="151">
        <v>0.10619999999999999</v>
      </c>
      <c r="N106" s="152">
        <f t="shared" si="4"/>
        <v>0.13055340811571314</v>
      </c>
      <c r="O106" s="135">
        <v>12481.67</v>
      </c>
      <c r="P106" s="153">
        <f t="shared" si="5"/>
        <v>1.1062000000000001</v>
      </c>
      <c r="Q106" s="135">
        <v>5</v>
      </c>
    </row>
    <row r="107" spans="1:17" s="44" customFormat="1">
      <c r="A107" s="46">
        <v>101</v>
      </c>
      <c r="B107" s="45" t="s">
        <v>337</v>
      </c>
      <c r="C107" s="45" t="s">
        <v>338</v>
      </c>
      <c r="D107" s="45" t="s">
        <v>198</v>
      </c>
      <c r="E107" s="402">
        <v>60.8</v>
      </c>
      <c r="F107" s="402">
        <v>57.75</v>
      </c>
      <c r="G107" s="402">
        <v>61.84</v>
      </c>
      <c r="H107" s="402">
        <v>58.61</v>
      </c>
      <c r="I107" s="402">
        <v>59.02</v>
      </c>
      <c r="J107" s="402">
        <v>55.29</v>
      </c>
      <c r="K107" s="137">
        <f t="shared" si="3"/>
        <v>58.884999999999998</v>
      </c>
      <c r="L107" s="137">
        <v>1.2</v>
      </c>
      <c r="M107" s="151">
        <v>9.6500000000000002E-2</v>
      </c>
      <c r="N107" s="152">
        <f t="shared" si="4"/>
        <v>0.11901659264986764</v>
      </c>
      <c r="O107" s="135">
        <v>8198.2999999999993</v>
      </c>
      <c r="P107" s="153">
        <f t="shared" si="5"/>
        <v>1.0965</v>
      </c>
      <c r="Q107" s="135">
        <v>4</v>
      </c>
    </row>
    <row r="108" spans="1:17" s="44" customFormat="1">
      <c r="A108" s="46">
        <v>102</v>
      </c>
      <c r="B108" s="45" t="s">
        <v>339</v>
      </c>
      <c r="C108" s="45" t="s">
        <v>340</v>
      </c>
      <c r="D108" s="45" t="s">
        <v>229</v>
      </c>
      <c r="E108" s="402">
        <v>62.07</v>
      </c>
      <c r="F108" s="402">
        <v>56.18</v>
      </c>
      <c r="G108" s="402">
        <v>61.35</v>
      </c>
      <c r="H108" s="402">
        <v>53.04</v>
      </c>
      <c r="I108" s="402">
        <v>57.62</v>
      </c>
      <c r="J108" s="402">
        <v>52.01</v>
      </c>
      <c r="K108" s="137">
        <f t="shared" si="3"/>
        <v>57.044999999999995</v>
      </c>
      <c r="L108" s="137">
        <v>0.68</v>
      </c>
      <c r="M108" s="151">
        <v>0.128</v>
      </c>
      <c r="N108" s="152">
        <f t="shared" si="4"/>
        <v>0.1415064528875305</v>
      </c>
      <c r="O108" s="135">
        <v>12926.98</v>
      </c>
      <c r="P108" s="153">
        <f t="shared" si="5"/>
        <v>1.1280000000000001</v>
      </c>
      <c r="Q108" s="135">
        <v>5</v>
      </c>
    </row>
    <row r="109" spans="1:17" s="44" customFormat="1">
      <c r="A109" s="46">
        <v>103</v>
      </c>
      <c r="B109" s="45" t="s">
        <v>341</v>
      </c>
      <c r="C109" s="45" t="s">
        <v>342</v>
      </c>
      <c r="D109" s="45" t="s">
        <v>190</v>
      </c>
      <c r="E109" s="402">
        <v>23.27</v>
      </c>
      <c r="F109" s="402">
        <v>18.8</v>
      </c>
      <c r="G109" s="402">
        <v>19.036999999999999</v>
      </c>
      <c r="H109" s="402">
        <v>17.78</v>
      </c>
      <c r="I109" s="402">
        <v>17.82</v>
      </c>
      <c r="J109" s="402">
        <v>16.12</v>
      </c>
      <c r="K109" s="137">
        <f t="shared" si="3"/>
        <v>18.804500000000001</v>
      </c>
      <c r="L109" s="137">
        <v>0.52</v>
      </c>
      <c r="M109" s="151">
        <v>9.7699999999999995E-2</v>
      </c>
      <c r="N109" s="152">
        <f t="shared" si="4"/>
        <v>0.12837087580610818</v>
      </c>
      <c r="O109" s="135">
        <v>4353.21</v>
      </c>
      <c r="P109" s="153">
        <f t="shared" si="5"/>
        <v>1.0976999999999999</v>
      </c>
      <c r="Q109" s="135">
        <v>3</v>
      </c>
    </row>
    <row r="110" spans="1:17" s="44" customFormat="1">
      <c r="A110" s="46">
        <v>104</v>
      </c>
      <c r="B110" s="45" t="s">
        <v>343</v>
      </c>
      <c r="C110" s="45" t="s">
        <v>344</v>
      </c>
      <c r="D110" s="45" t="s">
        <v>166</v>
      </c>
      <c r="E110" s="402">
        <v>43.04</v>
      </c>
      <c r="F110" s="402">
        <v>40.28</v>
      </c>
      <c r="G110" s="402">
        <v>41.79</v>
      </c>
      <c r="H110" s="402">
        <v>36.119999999999997</v>
      </c>
      <c r="I110" s="402">
        <v>36.799999999999997</v>
      </c>
      <c r="J110" s="402">
        <v>33.44</v>
      </c>
      <c r="K110" s="137">
        <f t="shared" si="3"/>
        <v>38.578333333333326</v>
      </c>
      <c r="L110" s="137">
        <v>1</v>
      </c>
      <c r="M110" s="151">
        <v>9.4100000000000003E-2</v>
      </c>
      <c r="N110" s="152">
        <f t="shared" si="4"/>
        <v>0.12273734912159484</v>
      </c>
      <c r="O110" s="135">
        <v>11710.86</v>
      </c>
      <c r="P110" s="153">
        <f t="shared" si="5"/>
        <v>1.0941000000000001</v>
      </c>
      <c r="Q110" s="135">
        <v>11</v>
      </c>
    </row>
    <row r="111" spans="1:17" s="44" customFormat="1">
      <c r="A111" s="46">
        <v>105</v>
      </c>
      <c r="B111" s="45" t="s">
        <v>345</v>
      </c>
      <c r="C111" s="45" t="s">
        <v>346</v>
      </c>
      <c r="D111" s="45" t="s">
        <v>166</v>
      </c>
      <c r="E111" s="402">
        <v>64.456000000000003</v>
      </c>
      <c r="F111" s="402">
        <v>61.53</v>
      </c>
      <c r="G111" s="402">
        <v>63.99</v>
      </c>
      <c r="H111" s="402">
        <v>55.24</v>
      </c>
      <c r="I111" s="402">
        <v>56.75</v>
      </c>
      <c r="J111" s="402">
        <v>53.93</v>
      </c>
      <c r="K111" s="137">
        <f t="shared" si="3"/>
        <v>59.316000000000003</v>
      </c>
      <c r="L111" s="137">
        <v>1.06</v>
      </c>
      <c r="M111" s="151">
        <v>8.8499999999999995E-2</v>
      </c>
      <c r="N111" s="152">
        <f t="shared" si="4"/>
        <v>0.10808266222815055</v>
      </c>
      <c r="O111" s="135">
        <v>24695.23</v>
      </c>
      <c r="P111" s="153">
        <f t="shared" si="5"/>
        <v>1.0885</v>
      </c>
      <c r="Q111" s="135">
        <v>12</v>
      </c>
    </row>
    <row r="112" spans="1:17" s="44" customFormat="1">
      <c r="A112" s="46">
        <v>106</v>
      </c>
      <c r="B112" s="45" t="s">
        <v>347</v>
      </c>
      <c r="C112" s="45" t="s">
        <v>348</v>
      </c>
      <c r="D112" s="45" t="s">
        <v>229</v>
      </c>
      <c r="E112" s="402">
        <v>64.3</v>
      </c>
      <c r="F112" s="402">
        <v>60.33</v>
      </c>
      <c r="G112" s="402">
        <v>62.134999999999998</v>
      </c>
      <c r="H112" s="402">
        <v>58.01</v>
      </c>
      <c r="I112" s="402">
        <v>63.2</v>
      </c>
      <c r="J112" s="402">
        <v>58.3</v>
      </c>
      <c r="K112" s="137">
        <f t="shared" si="3"/>
        <v>61.045833333333327</v>
      </c>
      <c r="L112" s="137">
        <v>1.44</v>
      </c>
      <c r="M112" s="151">
        <v>0.1153</v>
      </c>
      <c r="N112" s="152">
        <f t="shared" si="4"/>
        <v>0.14184226349301166</v>
      </c>
      <c r="O112" s="135">
        <v>41735.43</v>
      </c>
      <c r="P112" s="153">
        <f t="shared" si="5"/>
        <v>1.1153</v>
      </c>
      <c r="Q112" s="135">
        <v>7</v>
      </c>
    </row>
    <row r="113" spans="1:17" s="44" customFormat="1">
      <c r="A113" s="46">
        <v>107</v>
      </c>
      <c r="B113" s="45" t="s">
        <v>349</v>
      </c>
      <c r="C113" s="45" t="s">
        <v>350</v>
      </c>
      <c r="D113" s="45" t="s">
        <v>351</v>
      </c>
      <c r="E113" s="402">
        <v>41.45</v>
      </c>
      <c r="F113" s="402">
        <v>38.825000000000003</v>
      </c>
      <c r="G113" s="402">
        <v>39.869999999999997</v>
      </c>
      <c r="H113" s="402">
        <v>36.685000000000002</v>
      </c>
      <c r="I113" s="402">
        <v>38</v>
      </c>
      <c r="J113" s="402">
        <v>34.979999999999997</v>
      </c>
      <c r="K113" s="137">
        <f t="shared" si="3"/>
        <v>38.301666666666669</v>
      </c>
      <c r="L113" s="137">
        <v>0.84</v>
      </c>
      <c r="M113" s="151">
        <v>0.1014</v>
      </c>
      <c r="N113" s="152">
        <f t="shared" si="4"/>
        <v>0.12575436234948167</v>
      </c>
      <c r="O113" s="135">
        <v>16907.080000000002</v>
      </c>
      <c r="P113" s="153">
        <f t="shared" si="5"/>
        <v>1.1013999999999999</v>
      </c>
      <c r="Q113" s="135">
        <v>3</v>
      </c>
    </row>
    <row r="114" spans="1:17" s="44" customFormat="1">
      <c r="A114" s="46">
        <v>108</v>
      </c>
      <c r="B114" s="45" t="s">
        <v>642</v>
      </c>
      <c r="C114" s="45" t="s">
        <v>643</v>
      </c>
      <c r="D114" s="45" t="s">
        <v>187</v>
      </c>
      <c r="E114" s="402">
        <v>57.04</v>
      </c>
      <c r="F114" s="402">
        <v>48.66</v>
      </c>
      <c r="G114" s="402">
        <v>49.19</v>
      </c>
      <c r="H114" s="402">
        <v>39.85</v>
      </c>
      <c r="I114" s="402">
        <v>45.41</v>
      </c>
      <c r="J114" s="402">
        <v>38.42</v>
      </c>
      <c r="K114" s="137">
        <f t="shared" si="3"/>
        <v>46.428333333333335</v>
      </c>
      <c r="L114" s="137">
        <v>0.8</v>
      </c>
      <c r="M114" s="151">
        <v>0.12789999999999999</v>
      </c>
      <c r="N114" s="152">
        <f t="shared" si="4"/>
        <v>0.14746062391061221</v>
      </c>
      <c r="O114" s="135">
        <v>8010.46</v>
      </c>
      <c r="P114" s="153">
        <f t="shared" si="5"/>
        <v>1.1278999999999999</v>
      </c>
      <c r="Q114" s="135">
        <v>3</v>
      </c>
    </row>
    <row r="115" spans="1:17" s="44" customFormat="1">
      <c r="A115" s="46">
        <v>109</v>
      </c>
      <c r="B115" s="45" t="s">
        <v>352</v>
      </c>
      <c r="C115" s="45" t="s">
        <v>353</v>
      </c>
      <c r="D115" s="45" t="s">
        <v>226</v>
      </c>
      <c r="E115" s="402">
        <v>83.67</v>
      </c>
      <c r="F115" s="402">
        <v>78.45</v>
      </c>
      <c r="G115" s="402">
        <v>79.959999999999994</v>
      </c>
      <c r="H115" s="402">
        <v>72.540000000000006</v>
      </c>
      <c r="I115" s="402">
        <v>74.709999999999994</v>
      </c>
      <c r="J115" s="402">
        <v>70.948999999999998</v>
      </c>
      <c r="K115" s="137">
        <f t="shared" si="3"/>
        <v>76.713166666666666</v>
      </c>
      <c r="L115" s="137">
        <v>1.68</v>
      </c>
      <c r="M115" s="151">
        <v>9.4E-2</v>
      </c>
      <c r="N115" s="152">
        <f t="shared" si="4"/>
        <v>0.11815581314993318</v>
      </c>
      <c r="O115" s="135">
        <v>13640.63</v>
      </c>
      <c r="P115" s="153">
        <f t="shared" si="5"/>
        <v>1.0940000000000001</v>
      </c>
      <c r="Q115" s="135">
        <v>5</v>
      </c>
    </row>
    <row r="116" spans="1:17" s="44" customFormat="1">
      <c r="A116" s="46">
        <v>110</v>
      </c>
      <c r="B116" s="45" t="s">
        <v>354</v>
      </c>
      <c r="C116" s="45" t="s">
        <v>355</v>
      </c>
      <c r="D116" s="45" t="s">
        <v>160</v>
      </c>
      <c r="E116" s="402">
        <v>75.790000000000006</v>
      </c>
      <c r="F116" s="402">
        <v>71.599999999999994</v>
      </c>
      <c r="G116" s="402">
        <v>72.48</v>
      </c>
      <c r="H116" s="402">
        <v>64.540000000000006</v>
      </c>
      <c r="I116" s="402">
        <v>65.540000000000006</v>
      </c>
      <c r="J116" s="402">
        <v>62.3</v>
      </c>
      <c r="K116" s="137">
        <f t="shared" si="3"/>
        <v>68.708333333333343</v>
      </c>
      <c r="L116" s="137">
        <v>0.6</v>
      </c>
      <c r="M116" s="151">
        <v>0.1142</v>
      </c>
      <c r="N116" s="152">
        <f t="shared" si="4"/>
        <v>0.12396173290585888</v>
      </c>
      <c r="O116" s="135">
        <v>26743.19</v>
      </c>
      <c r="P116" s="153">
        <f t="shared" si="5"/>
        <v>1.1142000000000001</v>
      </c>
      <c r="Q116" s="135">
        <v>6</v>
      </c>
    </row>
    <row r="117" spans="1:17" s="44" customFormat="1">
      <c r="A117" s="46">
        <v>111</v>
      </c>
      <c r="B117" s="45" t="s">
        <v>356</v>
      </c>
      <c r="C117" s="45" t="s">
        <v>357</v>
      </c>
      <c r="D117" s="45" t="s">
        <v>229</v>
      </c>
      <c r="E117" s="402">
        <v>67.5</v>
      </c>
      <c r="F117" s="402">
        <v>61.42</v>
      </c>
      <c r="G117" s="402">
        <v>66</v>
      </c>
      <c r="H117" s="402">
        <v>57.11</v>
      </c>
      <c r="I117" s="402">
        <v>60.34</v>
      </c>
      <c r="J117" s="402">
        <v>55.83</v>
      </c>
      <c r="K117" s="137">
        <f t="shared" si="3"/>
        <v>61.366666666666667</v>
      </c>
      <c r="L117" s="137">
        <v>1.28</v>
      </c>
      <c r="M117" s="151">
        <v>0.10150000000000001</v>
      </c>
      <c r="N117" s="152">
        <f t="shared" si="4"/>
        <v>0.124655674376843</v>
      </c>
      <c r="O117" s="135">
        <v>8752.48</v>
      </c>
      <c r="P117" s="153">
        <f t="shared" si="5"/>
        <v>1.1014999999999999</v>
      </c>
      <c r="Q117" s="135">
        <v>9</v>
      </c>
    </row>
    <row r="118" spans="1:17" s="44" customFormat="1">
      <c r="A118" s="46">
        <v>112</v>
      </c>
      <c r="B118" s="45" t="s">
        <v>358</v>
      </c>
      <c r="C118" s="45" t="s">
        <v>359</v>
      </c>
      <c r="D118" s="45" t="s">
        <v>229</v>
      </c>
      <c r="E118" s="402">
        <v>45.82</v>
      </c>
      <c r="F118" s="402">
        <v>43.43</v>
      </c>
      <c r="G118" s="402">
        <v>45.64</v>
      </c>
      <c r="H118" s="402">
        <v>42.36</v>
      </c>
      <c r="I118" s="402">
        <v>44.55</v>
      </c>
      <c r="J118" s="402">
        <v>40.98</v>
      </c>
      <c r="K118" s="137">
        <f t="shared" si="3"/>
        <v>43.796666666666674</v>
      </c>
      <c r="L118" s="137">
        <v>0.46</v>
      </c>
      <c r="M118" s="151">
        <v>0.12029999999999999</v>
      </c>
      <c r="N118" s="152">
        <f t="shared" si="4"/>
        <v>0.13211302902377242</v>
      </c>
      <c r="O118" s="135">
        <v>32801.78</v>
      </c>
      <c r="P118" s="153">
        <f t="shared" si="5"/>
        <v>1.1203000000000001</v>
      </c>
      <c r="Q118" s="135">
        <v>7</v>
      </c>
    </row>
    <row r="119" spans="1:17" s="44" customFormat="1">
      <c r="A119" s="46">
        <v>113</v>
      </c>
      <c r="B119" s="45" t="s">
        <v>360</v>
      </c>
      <c r="C119" s="45" t="s">
        <v>361</v>
      </c>
      <c r="D119" s="45" t="s">
        <v>172</v>
      </c>
      <c r="E119" s="402">
        <v>23.87</v>
      </c>
      <c r="F119" s="402">
        <v>21.53</v>
      </c>
      <c r="G119" s="402">
        <v>23.995000000000001</v>
      </c>
      <c r="H119" s="402">
        <v>21.57</v>
      </c>
      <c r="I119" s="402">
        <v>22.49</v>
      </c>
      <c r="J119" s="402">
        <v>21.1</v>
      </c>
      <c r="K119" s="137">
        <f t="shared" si="3"/>
        <v>22.425833333333333</v>
      </c>
      <c r="L119" s="137">
        <v>0.4</v>
      </c>
      <c r="M119" s="151">
        <v>0.1032</v>
      </c>
      <c r="N119" s="152">
        <f t="shared" si="4"/>
        <v>0.12300931426595163</v>
      </c>
      <c r="O119" s="135">
        <v>4440.76</v>
      </c>
      <c r="P119" s="153">
        <f t="shared" si="5"/>
        <v>1.1032</v>
      </c>
      <c r="Q119" s="135">
        <v>5</v>
      </c>
    </row>
    <row r="120" spans="1:17" s="44" customFormat="1">
      <c r="A120" s="46">
        <v>114</v>
      </c>
      <c r="B120" s="45" t="s">
        <v>644</v>
      </c>
      <c r="C120" s="45" t="s">
        <v>645</v>
      </c>
      <c r="D120" s="45" t="s">
        <v>159</v>
      </c>
      <c r="E120" s="402">
        <v>81.25</v>
      </c>
      <c r="F120" s="402">
        <v>77.790000000000006</v>
      </c>
      <c r="G120" s="402">
        <v>80</v>
      </c>
      <c r="H120" s="402">
        <v>72.5</v>
      </c>
      <c r="I120" s="402">
        <v>74.5</v>
      </c>
      <c r="J120" s="402">
        <v>70.52</v>
      </c>
      <c r="K120" s="137">
        <f t="shared" si="3"/>
        <v>76.093333333333334</v>
      </c>
      <c r="L120" s="137">
        <v>1.84</v>
      </c>
      <c r="M120" s="151">
        <v>0.10050000000000001</v>
      </c>
      <c r="N120" s="152">
        <f t="shared" si="4"/>
        <v>0.12735328155393466</v>
      </c>
      <c r="O120" s="135">
        <v>30497.14</v>
      </c>
      <c r="P120" s="153">
        <f t="shared" si="5"/>
        <v>1.1005</v>
      </c>
      <c r="Q120" s="135">
        <v>4</v>
      </c>
    </row>
    <row r="121" spans="1:17" s="44" customFormat="1">
      <c r="A121" s="46">
        <v>115</v>
      </c>
      <c r="B121" s="45" t="s">
        <v>362</v>
      </c>
      <c r="C121" s="45" t="s">
        <v>363</v>
      </c>
      <c r="D121" s="45" t="s">
        <v>205</v>
      </c>
      <c r="E121" s="402">
        <v>84.87</v>
      </c>
      <c r="F121" s="402">
        <v>79</v>
      </c>
      <c r="G121" s="402">
        <v>82.76</v>
      </c>
      <c r="H121" s="402">
        <v>75.020099999999999</v>
      </c>
      <c r="I121" s="402">
        <v>76.2</v>
      </c>
      <c r="J121" s="402">
        <v>71.954999999999998</v>
      </c>
      <c r="K121" s="137">
        <f t="shared" si="3"/>
        <v>78.300849999999997</v>
      </c>
      <c r="L121" s="137">
        <v>2.48</v>
      </c>
      <c r="M121" s="151">
        <v>9.9000000000000005E-2</v>
      </c>
      <c r="N121" s="152">
        <f t="shared" si="4"/>
        <v>0.13422392090062663</v>
      </c>
      <c r="O121" s="135">
        <v>60524.66</v>
      </c>
      <c r="P121" s="153">
        <f t="shared" si="5"/>
        <v>1.099</v>
      </c>
      <c r="Q121" s="135">
        <v>7</v>
      </c>
    </row>
    <row r="122" spans="1:17" s="44" customFormat="1">
      <c r="A122" s="46">
        <v>116</v>
      </c>
      <c r="B122" s="45" t="s">
        <v>364</v>
      </c>
      <c r="C122" s="45" t="s">
        <v>365</v>
      </c>
      <c r="D122" s="45" t="s">
        <v>158</v>
      </c>
      <c r="E122" s="402">
        <v>58.255000000000003</v>
      </c>
      <c r="F122" s="402">
        <v>52.51</v>
      </c>
      <c r="G122" s="402">
        <v>56.69</v>
      </c>
      <c r="H122" s="402">
        <v>51.36</v>
      </c>
      <c r="I122" s="402">
        <v>55.82</v>
      </c>
      <c r="J122" s="402">
        <v>53.28</v>
      </c>
      <c r="K122" s="137">
        <f t="shared" si="3"/>
        <v>54.652499999999996</v>
      </c>
      <c r="L122" s="137">
        <v>0.85</v>
      </c>
      <c r="M122" s="151">
        <v>0.1094</v>
      </c>
      <c r="N122" s="152">
        <f t="shared" si="4"/>
        <v>0.12675518182224965</v>
      </c>
      <c r="O122" s="135">
        <v>54853.96</v>
      </c>
      <c r="P122" s="153">
        <f t="shared" si="5"/>
        <v>1.1093999999999999</v>
      </c>
      <c r="Q122" s="135">
        <v>5</v>
      </c>
    </row>
    <row r="123" spans="1:17" s="44" customFormat="1">
      <c r="A123" s="46">
        <v>117</v>
      </c>
      <c r="B123" s="45" t="s">
        <v>368</v>
      </c>
      <c r="C123" s="45" t="s">
        <v>369</v>
      </c>
      <c r="D123" s="45" t="s">
        <v>193</v>
      </c>
      <c r="E123" s="402">
        <v>34.4</v>
      </c>
      <c r="F123" s="402">
        <v>32.840000000000003</v>
      </c>
      <c r="G123" s="402">
        <v>33.799999999999997</v>
      </c>
      <c r="H123" s="402">
        <v>32.4</v>
      </c>
      <c r="I123" s="402">
        <v>32.659999999999997</v>
      </c>
      <c r="J123" s="402">
        <v>31.28</v>
      </c>
      <c r="K123" s="137">
        <f t="shared" si="3"/>
        <v>32.896666666666668</v>
      </c>
      <c r="L123" s="137">
        <v>0.78</v>
      </c>
      <c r="M123" s="151">
        <v>9.69E-2</v>
      </c>
      <c r="N123" s="152">
        <f t="shared" si="4"/>
        <v>0.12314033324646179</v>
      </c>
      <c r="O123" s="135">
        <v>63373.68</v>
      </c>
      <c r="P123" s="153">
        <f t="shared" si="5"/>
        <v>1.0969</v>
      </c>
      <c r="Q123" s="135">
        <v>5</v>
      </c>
    </row>
    <row r="124" spans="1:17" s="44" customFormat="1">
      <c r="A124" s="46">
        <v>118</v>
      </c>
      <c r="B124" s="45" t="s">
        <v>370</v>
      </c>
      <c r="C124" s="45" t="s">
        <v>371</v>
      </c>
      <c r="D124" s="45" t="s">
        <v>209</v>
      </c>
      <c r="E124" s="402">
        <v>163.74299999999999</v>
      </c>
      <c r="F124" s="402">
        <v>146.71</v>
      </c>
      <c r="G124" s="402">
        <v>155.71</v>
      </c>
      <c r="H124" s="402">
        <v>142.79</v>
      </c>
      <c r="I124" s="402">
        <v>162.31</v>
      </c>
      <c r="J124" s="402">
        <v>146.11000000000001</v>
      </c>
      <c r="K124" s="137">
        <f t="shared" si="3"/>
        <v>152.8955</v>
      </c>
      <c r="L124" s="137">
        <v>3.48</v>
      </c>
      <c r="M124" s="151">
        <v>0.1167</v>
      </c>
      <c r="N124" s="152">
        <f t="shared" si="4"/>
        <v>0.1423345735585313</v>
      </c>
      <c r="O124" s="135">
        <v>17713.32</v>
      </c>
      <c r="P124" s="153">
        <f t="shared" si="5"/>
        <v>1.1167</v>
      </c>
      <c r="Q124" s="135">
        <v>6</v>
      </c>
    </row>
    <row r="125" spans="1:17" s="44" customFormat="1">
      <c r="A125" s="46">
        <v>119</v>
      </c>
      <c r="B125" s="45" t="s">
        <v>646</v>
      </c>
      <c r="C125" s="45" t="s">
        <v>647</v>
      </c>
      <c r="D125" s="45" t="s">
        <v>187</v>
      </c>
      <c r="E125" s="402">
        <v>47.85</v>
      </c>
      <c r="F125" s="402">
        <v>43.51</v>
      </c>
      <c r="G125" s="402">
        <v>44.4</v>
      </c>
      <c r="H125" s="402">
        <v>34.049999999999997</v>
      </c>
      <c r="I125" s="402">
        <v>34.494999999999997</v>
      </c>
      <c r="J125" s="402">
        <v>30.96</v>
      </c>
      <c r="K125" s="137">
        <f t="shared" si="3"/>
        <v>39.210833333333333</v>
      </c>
      <c r="L125" s="137">
        <v>0.8</v>
      </c>
      <c r="M125" s="151">
        <v>0.1016</v>
      </c>
      <c r="N125" s="152">
        <f t="shared" si="4"/>
        <v>0.12424796506246838</v>
      </c>
      <c r="O125" s="135">
        <v>25783.27</v>
      </c>
      <c r="P125" s="153">
        <f t="shared" si="5"/>
        <v>1.1015999999999999</v>
      </c>
      <c r="Q125" s="135">
        <v>5</v>
      </c>
    </row>
    <row r="126" spans="1:17" s="44" customFormat="1">
      <c r="A126" s="46">
        <v>120</v>
      </c>
      <c r="B126" s="45" t="s">
        <v>648</v>
      </c>
      <c r="C126" s="45" t="s">
        <v>649</v>
      </c>
      <c r="D126" s="45" t="s">
        <v>182</v>
      </c>
      <c r="E126" s="402">
        <v>46.93</v>
      </c>
      <c r="F126" s="402">
        <v>44.015000000000001</v>
      </c>
      <c r="G126" s="402">
        <v>44.87</v>
      </c>
      <c r="H126" s="402">
        <v>41.5</v>
      </c>
      <c r="I126" s="402">
        <v>44.94</v>
      </c>
      <c r="J126" s="402">
        <v>42.49</v>
      </c>
      <c r="K126" s="137">
        <f t="shared" si="3"/>
        <v>44.124166666666667</v>
      </c>
      <c r="L126" s="137">
        <v>2.06</v>
      </c>
      <c r="M126" s="151">
        <v>6.3299999999999995E-2</v>
      </c>
      <c r="N126" s="152">
        <f t="shared" si="4"/>
        <v>0.11381756511606111</v>
      </c>
      <c r="O126" s="135">
        <v>133538.4</v>
      </c>
      <c r="P126" s="153">
        <f t="shared" si="5"/>
        <v>1.0632999999999999</v>
      </c>
      <c r="Q126" s="135">
        <v>3</v>
      </c>
    </row>
    <row r="127" spans="1:17" s="44" customFormat="1">
      <c r="A127" s="46">
        <v>121</v>
      </c>
      <c r="B127" s="45" t="s">
        <v>372</v>
      </c>
      <c r="C127" s="45" t="s">
        <v>373</v>
      </c>
      <c r="D127" s="45" t="s">
        <v>229</v>
      </c>
      <c r="E127" s="402">
        <v>71.954999999999998</v>
      </c>
      <c r="F127" s="402">
        <v>68.13</v>
      </c>
      <c r="G127" s="402">
        <v>70.44</v>
      </c>
      <c r="H127" s="402">
        <v>67.72</v>
      </c>
      <c r="I127" s="402">
        <v>72.7</v>
      </c>
      <c r="J127" s="402">
        <v>67.37</v>
      </c>
      <c r="K127" s="137">
        <f t="shared" si="3"/>
        <v>69.719166666666666</v>
      </c>
      <c r="L127" s="137">
        <v>1.88</v>
      </c>
      <c r="M127" s="151">
        <v>8.8800000000000004E-2</v>
      </c>
      <c r="N127" s="152">
        <f t="shared" si="4"/>
        <v>0.11845806924541757</v>
      </c>
      <c r="O127" s="135">
        <v>239987.20000000001</v>
      </c>
      <c r="P127" s="153">
        <f t="shared" si="5"/>
        <v>1.0888</v>
      </c>
      <c r="Q127" s="135">
        <v>6</v>
      </c>
    </row>
    <row r="128" spans="1:17" s="44" customFormat="1">
      <c r="A128" s="46">
        <v>122</v>
      </c>
      <c r="B128" s="45" t="s">
        <v>374</v>
      </c>
      <c r="C128" s="45" t="s">
        <v>375</v>
      </c>
      <c r="D128" s="45" t="s">
        <v>202</v>
      </c>
      <c r="E128" s="402">
        <v>55.95</v>
      </c>
      <c r="F128" s="402">
        <v>53.41</v>
      </c>
      <c r="G128" s="402">
        <v>54.87</v>
      </c>
      <c r="H128" s="402">
        <v>50.18</v>
      </c>
      <c r="I128" s="402">
        <v>51.06</v>
      </c>
      <c r="J128" s="402">
        <v>48.55</v>
      </c>
      <c r="K128" s="137">
        <f t="shared" si="3"/>
        <v>52.336666666666673</v>
      </c>
      <c r="L128" s="137">
        <v>0.75</v>
      </c>
      <c r="M128" s="151">
        <v>0.1124</v>
      </c>
      <c r="N128" s="152">
        <f t="shared" si="4"/>
        <v>0.1284268924981391</v>
      </c>
      <c r="O128" s="135">
        <v>99894.75</v>
      </c>
      <c r="P128" s="153">
        <f t="shared" si="5"/>
        <v>1.1124000000000001</v>
      </c>
      <c r="Q128" s="135">
        <v>9</v>
      </c>
    </row>
    <row r="129" spans="1:17" s="44" customFormat="1">
      <c r="A129" s="46">
        <v>123</v>
      </c>
      <c r="B129" s="45" t="s">
        <v>378</v>
      </c>
      <c r="C129" s="45" t="s">
        <v>379</v>
      </c>
      <c r="D129" s="45" t="s">
        <v>193</v>
      </c>
      <c r="E129" s="402">
        <v>35.950000000000003</v>
      </c>
      <c r="F129" s="402">
        <v>34.520000000000003</v>
      </c>
      <c r="G129" s="402">
        <v>35.46</v>
      </c>
      <c r="H129" s="402">
        <v>34.43</v>
      </c>
      <c r="I129" s="402">
        <v>35.19</v>
      </c>
      <c r="J129" s="402">
        <v>32.409999999999997</v>
      </c>
      <c r="K129" s="137">
        <f t="shared" si="3"/>
        <v>34.660000000000004</v>
      </c>
      <c r="L129" s="137">
        <v>1</v>
      </c>
      <c r="M129" s="151">
        <v>9.3299999999999994E-2</v>
      </c>
      <c r="N129" s="152">
        <f t="shared" si="4"/>
        <v>0.12518649221561895</v>
      </c>
      <c r="O129" s="135">
        <v>186536.4</v>
      </c>
      <c r="P129" s="153">
        <f t="shared" si="5"/>
        <v>1.0932999999999999</v>
      </c>
      <c r="Q129" s="135">
        <v>5</v>
      </c>
    </row>
    <row r="130" spans="1:17" s="44" customFormat="1">
      <c r="A130" s="46">
        <v>124</v>
      </c>
      <c r="B130" s="45" t="s">
        <v>382</v>
      </c>
      <c r="C130" s="45" t="s">
        <v>383</v>
      </c>
      <c r="D130" s="45" t="s">
        <v>202</v>
      </c>
      <c r="E130" s="402">
        <v>126.98</v>
      </c>
      <c r="F130" s="402">
        <v>113.39</v>
      </c>
      <c r="G130" s="402">
        <v>126.95</v>
      </c>
      <c r="H130" s="402">
        <v>115.88</v>
      </c>
      <c r="I130" s="402">
        <v>115.69</v>
      </c>
      <c r="J130" s="402">
        <v>107.5</v>
      </c>
      <c r="K130" s="137">
        <f t="shared" si="3"/>
        <v>117.73166666666667</v>
      </c>
      <c r="L130" s="137">
        <v>4</v>
      </c>
      <c r="M130" s="151">
        <v>0.109</v>
      </c>
      <c r="N130" s="152">
        <f t="shared" si="4"/>
        <v>0.14716168751531633</v>
      </c>
      <c r="O130" s="135">
        <v>11758.02</v>
      </c>
      <c r="P130" s="153">
        <f t="shared" si="5"/>
        <v>1.109</v>
      </c>
      <c r="Q130" s="135">
        <v>5</v>
      </c>
    </row>
    <row r="131" spans="1:17" s="44" customFormat="1">
      <c r="A131" s="46">
        <v>125</v>
      </c>
      <c r="B131" s="45" t="s">
        <v>384</v>
      </c>
      <c r="C131" s="45" t="s">
        <v>385</v>
      </c>
      <c r="D131" s="45" t="s">
        <v>199</v>
      </c>
      <c r="E131" s="402">
        <v>39.43</v>
      </c>
      <c r="F131" s="402">
        <v>36.44</v>
      </c>
      <c r="G131" s="402">
        <v>37.630000000000003</v>
      </c>
      <c r="H131" s="402">
        <v>35.33</v>
      </c>
      <c r="I131" s="402">
        <v>36.44</v>
      </c>
      <c r="J131" s="402">
        <v>34.01</v>
      </c>
      <c r="K131" s="137">
        <f t="shared" si="3"/>
        <v>36.54666666666666</v>
      </c>
      <c r="L131" s="137">
        <v>0.88</v>
      </c>
      <c r="M131" s="151">
        <v>8.5299999999999987E-2</v>
      </c>
      <c r="N131" s="152">
        <f t="shared" si="4"/>
        <v>0.11166964045661798</v>
      </c>
      <c r="O131" s="135">
        <v>9586.23</v>
      </c>
      <c r="P131" s="153">
        <f t="shared" si="5"/>
        <v>1.0852999999999999</v>
      </c>
      <c r="Q131" s="135">
        <v>4</v>
      </c>
    </row>
    <row r="132" spans="1:17" s="44" customFormat="1">
      <c r="A132" s="46">
        <v>126</v>
      </c>
      <c r="B132" s="45" t="s">
        <v>650</v>
      </c>
      <c r="C132" s="45" t="s">
        <v>651</v>
      </c>
      <c r="D132" s="45" t="s">
        <v>235</v>
      </c>
      <c r="E132" s="402">
        <v>66.48</v>
      </c>
      <c r="F132" s="402">
        <v>59.68</v>
      </c>
      <c r="G132" s="402">
        <v>68.45</v>
      </c>
      <c r="H132" s="402">
        <v>63.18</v>
      </c>
      <c r="I132" s="402">
        <v>70.349999999999994</v>
      </c>
      <c r="J132" s="402">
        <v>63.07</v>
      </c>
      <c r="K132" s="137">
        <f t="shared" si="3"/>
        <v>65.201666666666668</v>
      </c>
      <c r="L132" s="137">
        <v>1.34</v>
      </c>
      <c r="M132" s="151">
        <v>0.11699999999999999</v>
      </c>
      <c r="N132" s="152">
        <f t="shared" si="4"/>
        <v>0.14013368831200301</v>
      </c>
      <c r="O132" s="135">
        <v>29392.04</v>
      </c>
      <c r="P132" s="153">
        <f t="shared" si="5"/>
        <v>1.117</v>
      </c>
      <c r="Q132" s="135">
        <v>8</v>
      </c>
    </row>
    <row r="133" spans="1:17" s="44" customFormat="1">
      <c r="A133" s="46">
        <v>127</v>
      </c>
      <c r="B133" s="45" t="s">
        <v>390</v>
      </c>
      <c r="C133" s="403"/>
      <c r="D133" s="45"/>
      <c r="E133" s="150"/>
      <c r="F133" s="150"/>
      <c r="G133" s="150"/>
      <c r="H133" s="150"/>
      <c r="I133" s="150"/>
      <c r="J133" s="150"/>
      <c r="K133" s="137"/>
      <c r="L133" s="137"/>
      <c r="M133" s="151"/>
      <c r="N133" s="152">
        <f>SUMPRODUCT(O7:O132,N7:N132)/SUM(O7:O132)</f>
        <v>0.1243901980672891</v>
      </c>
      <c r="O133" s="135"/>
      <c r="P133" s="153"/>
      <c r="Q133" s="154"/>
    </row>
    <row r="134" spans="1:17" s="44" customFormat="1">
      <c r="A134" s="46">
        <f t="shared" ref="A134:A135" si="6">A133+1</f>
        <v>128</v>
      </c>
      <c r="B134" s="45" t="s">
        <v>366</v>
      </c>
      <c r="C134" s="45" t="s">
        <v>367</v>
      </c>
      <c r="D134" s="45" t="s">
        <v>159</v>
      </c>
      <c r="E134" s="150">
        <v>21.35</v>
      </c>
      <c r="F134" s="150">
        <v>20.350000000000001</v>
      </c>
      <c r="G134" s="150">
        <v>21.11</v>
      </c>
      <c r="H134" s="150">
        <v>19.04</v>
      </c>
      <c r="I134" s="150">
        <v>20.87</v>
      </c>
      <c r="J134" s="150">
        <v>19.29</v>
      </c>
      <c r="K134" s="137">
        <f t="shared" ref="K134" si="7">AVERAGE(E134:J134)</f>
        <v>20.334999999999997</v>
      </c>
      <c r="L134" s="137">
        <v>0.52</v>
      </c>
      <c r="M134" s="151">
        <v>8.1300000000000011E-2</v>
      </c>
      <c r="N134" s="152">
        <f t="shared" ref="N134" si="8">+((((((L134/4)*(P134)^0.25))/(K134*1))+(P134)^0.25)^4)-1</f>
        <v>0.1092169360055999</v>
      </c>
      <c r="O134" s="135">
        <v>6022.43</v>
      </c>
      <c r="P134" s="153">
        <f t="shared" ref="P134" si="9">1+(M134)</f>
        <v>1.0812999999999999</v>
      </c>
      <c r="Q134" s="154">
        <v>4</v>
      </c>
    </row>
    <row r="135" spans="1:17" s="44" customFormat="1">
      <c r="A135" s="46">
        <f t="shared" si="6"/>
        <v>129</v>
      </c>
      <c r="B135" s="45" t="s">
        <v>368</v>
      </c>
      <c r="C135" s="45" t="s">
        <v>369</v>
      </c>
      <c r="D135" s="45" t="s">
        <v>193</v>
      </c>
      <c r="E135" s="150">
        <v>32.659999999999997</v>
      </c>
      <c r="F135" s="150">
        <v>31.28</v>
      </c>
      <c r="G135" s="150">
        <v>33.97</v>
      </c>
      <c r="H135" s="150">
        <v>30.96</v>
      </c>
      <c r="I135" s="150">
        <v>35.46</v>
      </c>
      <c r="J135" s="150">
        <v>33</v>
      </c>
      <c r="K135" s="137">
        <f t="shared" ref="K135:K145" si="10">AVERAGE(E135:J135)</f>
        <v>32.888333333333335</v>
      </c>
      <c r="L135" s="137">
        <v>0.78</v>
      </c>
      <c r="M135" s="151">
        <v>9.1499999999999998E-2</v>
      </c>
      <c r="N135" s="152">
        <f t="shared" ref="N135:N145" si="11">+((((((L135/4)*(P135)^0.25))/(K135*1))+(P135)^0.25)^4)-1</f>
        <v>0.1176178279083957</v>
      </c>
      <c r="O135" s="135">
        <v>62467.19</v>
      </c>
      <c r="P135" s="153">
        <f t="shared" ref="P135:P145" si="12">1+(M135)</f>
        <v>1.0914999999999999</v>
      </c>
      <c r="Q135" s="154">
        <v>5</v>
      </c>
    </row>
    <row r="136" spans="1:17" s="44" customFormat="1">
      <c r="A136" s="46">
        <f t="shared" ref="A136:A146" si="13">A135+1</f>
        <v>130</v>
      </c>
      <c r="B136" s="45" t="s">
        <v>370</v>
      </c>
      <c r="C136" s="45" t="s">
        <v>371</v>
      </c>
      <c r="D136" s="45" t="s">
        <v>209</v>
      </c>
      <c r="E136" s="150">
        <v>162.31</v>
      </c>
      <c r="F136" s="150">
        <v>146.11000000000001</v>
      </c>
      <c r="G136" s="150">
        <v>162.51</v>
      </c>
      <c r="H136" s="150">
        <v>152.04</v>
      </c>
      <c r="I136" s="150">
        <v>169.82</v>
      </c>
      <c r="J136" s="150">
        <v>153</v>
      </c>
      <c r="K136" s="137">
        <f t="shared" si="10"/>
        <v>157.63166666666666</v>
      </c>
      <c r="L136" s="137">
        <v>3.48</v>
      </c>
      <c r="M136" s="151">
        <v>0.105</v>
      </c>
      <c r="N136" s="152">
        <f t="shared" si="11"/>
        <v>0.12959754852845484</v>
      </c>
      <c r="O136" s="135">
        <v>16943.310000000001</v>
      </c>
      <c r="P136" s="153">
        <f t="shared" si="12"/>
        <v>1.105</v>
      </c>
      <c r="Q136" s="154">
        <v>4</v>
      </c>
    </row>
    <row r="137" spans="1:17" s="44" customFormat="1">
      <c r="A137" s="46">
        <f t="shared" si="13"/>
        <v>131</v>
      </c>
      <c r="B137" s="45" t="s">
        <v>372</v>
      </c>
      <c r="C137" s="45" t="s">
        <v>373</v>
      </c>
      <c r="D137" s="45" t="s">
        <v>229</v>
      </c>
      <c r="E137" s="150">
        <v>72.7</v>
      </c>
      <c r="F137" s="150">
        <v>67.37</v>
      </c>
      <c r="G137" s="150">
        <v>75.16</v>
      </c>
      <c r="H137" s="150">
        <v>67.655000000000001</v>
      </c>
      <c r="I137" s="150">
        <v>77.599999999999994</v>
      </c>
      <c r="J137" s="150">
        <v>73.63</v>
      </c>
      <c r="K137" s="137">
        <f t="shared" si="10"/>
        <v>72.352500000000006</v>
      </c>
      <c r="L137" s="137">
        <v>1.59</v>
      </c>
      <c r="M137" s="151">
        <v>9.1999999999999998E-2</v>
      </c>
      <c r="N137" s="152">
        <f t="shared" si="11"/>
        <v>0.11619599869158548</v>
      </c>
      <c r="O137" s="135">
        <v>231022</v>
      </c>
      <c r="P137" s="153">
        <f t="shared" si="12"/>
        <v>1.0920000000000001</v>
      </c>
      <c r="Q137" s="154">
        <v>6</v>
      </c>
    </row>
    <row r="138" spans="1:17" s="44" customFormat="1">
      <c r="A138" s="46">
        <f t="shared" si="13"/>
        <v>132</v>
      </c>
      <c r="B138" s="45" t="s">
        <v>374</v>
      </c>
      <c r="C138" s="45" t="s">
        <v>375</v>
      </c>
      <c r="D138" s="45" t="s">
        <v>202</v>
      </c>
      <c r="E138" s="150">
        <v>51.06</v>
      </c>
      <c r="F138" s="150">
        <v>48.55</v>
      </c>
      <c r="G138" s="150">
        <v>50.99</v>
      </c>
      <c r="H138" s="150">
        <v>46.53</v>
      </c>
      <c r="I138" s="150">
        <v>53.151000000000003</v>
      </c>
      <c r="J138" s="150">
        <v>48.8</v>
      </c>
      <c r="K138" s="137">
        <f t="shared" si="10"/>
        <v>49.846833333333336</v>
      </c>
      <c r="L138" s="137">
        <v>0.75</v>
      </c>
      <c r="M138" s="151">
        <v>0.11410000000000001</v>
      </c>
      <c r="N138" s="152">
        <f t="shared" si="11"/>
        <v>0.13095766836405098</v>
      </c>
      <c r="O138" s="135">
        <v>92487.06</v>
      </c>
      <c r="P138" s="153">
        <f t="shared" si="12"/>
        <v>1.1141000000000001</v>
      </c>
      <c r="Q138" s="154">
        <v>9</v>
      </c>
    </row>
    <row r="139" spans="1:17" s="44" customFormat="1">
      <c r="A139" s="46">
        <f t="shared" si="13"/>
        <v>133</v>
      </c>
      <c r="B139" s="45" t="s">
        <v>376</v>
      </c>
      <c r="C139" s="45" t="s">
        <v>377</v>
      </c>
      <c r="D139" s="45" t="s">
        <v>232</v>
      </c>
      <c r="E139" s="150">
        <v>34.450000000000003</v>
      </c>
      <c r="F139" s="150">
        <v>32.334699999999998</v>
      </c>
      <c r="G139" s="150">
        <v>33.25</v>
      </c>
      <c r="H139" s="150">
        <v>30.82</v>
      </c>
      <c r="I139" s="150">
        <v>33.405000000000001</v>
      </c>
      <c r="J139" s="150">
        <v>31.52</v>
      </c>
      <c r="K139" s="137">
        <f t="shared" si="10"/>
        <v>32.629950000000001</v>
      </c>
      <c r="L139" s="137">
        <v>1.42</v>
      </c>
      <c r="M139" s="151">
        <v>5.8700000000000002E-2</v>
      </c>
      <c r="N139" s="152">
        <f t="shared" si="11"/>
        <v>0.10553017315165736</v>
      </c>
      <c r="O139" s="135">
        <v>15809.67</v>
      </c>
      <c r="P139" s="153">
        <f t="shared" si="12"/>
        <v>1.0587</v>
      </c>
      <c r="Q139" s="154">
        <v>3</v>
      </c>
    </row>
    <row r="140" spans="1:17" s="44" customFormat="1">
      <c r="A140" s="46">
        <f t="shared" si="13"/>
        <v>134</v>
      </c>
      <c r="B140" s="45" t="s">
        <v>378</v>
      </c>
      <c r="C140" s="45" t="s">
        <v>379</v>
      </c>
      <c r="D140" s="45" t="s">
        <v>193</v>
      </c>
      <c r="E140" s="150">
        <v>35.19</v>
      </c>
      <c r="F140" s="150">
        <v>32.409999999999997</v>
      </c>
      <c r="G140" s="150">
        <v>34.409999999999997</v>
      </c>
      <c r="H140" s="150">
        <v>31.25</v>
      </c>
      <c r="I140" s="150">
        <v>36.340000000000003</v>
      </c>
      <c r="J140" s="150">
        <v>33.5</v>
      </c>
      <c r="K140" s="137">
        <f t="shared" si="10"/>
        <v>33.85</v>
      </c>
      <c r="L140" s="137">
        <v>0.88</v>
      </c>
      <c r="M140" s="151">
        <v>8.6199999999999999E-2</v>
      </c>
      <c r="N140" s="152">
        <f t="shared" si="11"/>
        <v>0.11471447499018117</v>
      </c>
      <c r="O140" s="135">
        <v>183933.5</v>
      </c>
      <c r="P140" s="153">
        <f t="shared" si="12"/>
        <v>1.0862000000000001</v>
      </c>
      <c r="Q140" s="154">
        <v>4</v>
      </c>
    </row>
    <row r="141" spans="1:17" s="44" customFormat="1">
      <c r="A141" s="46">
        <f t="shared" si="13"/>
        <v>135</v>
      </c>
      <c r="B141" s="45" t="s">
        <v>380</v>
      </c>
      <c r="C141" s="45" t="s">
        <v>381</v>
      </c>
      <c r="D141" s="45" t="s">
        <v>172</v>
      </c>
      <c r="E141" s="150">
        <v>14</v>
      </c>
      <c r="F141" s="150">
        <v>12.5</v>
      </c>
      <c r="G141" s="150">
        <v>13.08</v>
      </c>
      <c r="H141" s="150">
        <v>11.93</v>
      </c>
      <c r="I141" s="150">
        <v>18.600000000000001</v>
      </c>
      <c r="J141" s="150">
        <v>12.48</v>
      </c>
      <c r="K141" s="137">
        <f t="shared" si="10"/>
        <v>13.765000000000001</v>
      </c>
      <c r="L141" s="137">
        <v>0.5</v>
      </c>
      <c r="M141" s="151">
        <v>9.3100000000000002E-2</v>
      </c>
      <c r="N141" s="152">
        <f t="shared" si="11"/>
        <v>0.13334990964497928</v>
      </c>
      <c r="O141" s="135">
        <v>8364.0400000000009</v>
      </c>
      <c r="P141" s="153">
        <f t="shared" si="12"/>
        <v>1.0931</v>
      </c>
      <c r="Q141" s="154">
        <v>9</v>
      </c>
    </row>
    <row r="142" spans="1:17" s="44" customFormat="1">
      <c r="A142" s="46">
        <f t="shared" si="13"/>
        <v>136</v>
      </c>
      <c r="B142" s="45" t="s">
        <v>382</v>
      </c>
      <c r="C142" s="45" t="s">
        <v>383</v>
      </c>
      <c r="D142" s="45" t="s">
        <v>202</v>
      </c>
      <c r="E142" s="150">
        <v>115.69</v>
      </c>
      <c r="F142" s="150">
        <v>107.5</v>
      </c>
      <c r="G142" s="150">
        <v>123.64</v>
      </c>
      <c r="H142" s="150">
        <v>103.34</v>
      </c>
      <c r="I142" s="150">
        <v>121.54</v>
      </c>
      <c r="J142" s="150">
        <v>109.94799999999999</v>
      </c>
      <c r="K142" s="137">
        <f t="shared" si="10"/>
        <v>113.60966666666666</v>
      </c>
      <c r="L142" s="137">
        <v>2</v>
      </c>
      <c r="M142" s="151">
        <v>0.1016</v>
      </c>
      <c r="N142" s="152">
        <f t="shared" si="11"/>
        <v>0.1211211140303472</v>
      </c>
      <c r="O142" s="135">
        <v>12182.68</v>
      </c>
      <c r="P142" s="153">
        <f t="shared" si="12"/>
        <v>1.1015999999999999</v>
      </c>
      <c r="Q142" s="154">
        <v>4</v>
      </c>
    </row>
    <row r="143" spans="1:17" s="44" customFormat="1">
      <c r="A143" s="46">
        <f t="shared" si="13"/>
        <v>137</v>
      </c>
      <c r="B143" s="45" t="s">
        <v>384</v>
      </c>
      <c r="C143" s="45" t="s">
        <v>385</v>
      </c>
      <c r="D143" s="45" t="s">
        <v>199</v>
      </c>
      <c r="E143" s="150">
        <v>36.44</v>
      </c>
      <c r="F143" s="150">
        <v>34.01</v>
      </c>
      <c r="G143" s="150">
        <v>34.78</v>
      </c>
      <c r="H143" s="150">
        <v>32.130000000000003</v>
      </c>
      <c r="I143" s="150">
        <v>34.520000000000003</v>
      </c>
      <c r="J143" s="150">
        <v>32.119999999999997</v>
      </c>
      <c r="K143" s="137">
        <f t="shared" si="10"/>
        <v>34</v>
      </c>
      <c r="L143" s="137">
        <v>0.88</v>
      </c>
      <c r="M143" s="151">
        <v>8.900000000000001E-2</v>
      </c>
      <c r="N143" s="152">
        <f t="shared" si="11"/>
        <v>0.11746063322101641</v>
      </c>
      <c r="O143" s="135">
        <v>9523.67</v>
      </c>
      <c r="P143" s="153">
        <f t="shared" si="12"/>
        <v>1.089</v>
      </c>
      <c r="Q143" s="154">
        <v>3</v>
      </c>
    </row>
    <row r="144" spans="1:17" s="44" customFormat="1">
      <c r="A144" s="46">
        <f t="shared" si="13"/>
        <v>138</v>
      </c>
      <c r="B144" s="45" t="s">
        <v>386</v>
      </c>
      <c r="C144" s="45" t="s">
        <v>387</v>
      </c>
      <c r="D144" s="45" t="s">
        <v>159</v>
      </c>
      <c r="E144" s="150">
        <v>25.43</v>
      </c>
      <c r="F144" s="150">
        <v>24.1</v>
      </c>
      <c r="G144" s="150">
        <v>25.114999999999998</v>
      </c>
      <c r="H144" s="150">
        <v>23.15</v>
      </c>
      <c r="I144" s="150">
        <v>25.78</v>
      </c>
      <c r="J144" s="150">
        <v>23.94</v>
      </c>
      <c r="K144" s="137">
        <f t="shared" si="10"/>
        <v>24.58583333333333</v>
      </c>
      <c r="L144" s="137">
        <v>0.44</v>
      </c>
      <c r="M144" s="151">
        <v>8.7499999999999994E-2</v>
      </c>
      <c r="N144" s="152">
        <f t="shared" si="11"/>
        <v>0.10709343347150879</v>
      </c>
      <c r="O144" s="135">
        <v>7818.74</v>
      </c>
      <c r="P144" s="153">
        <f t="shared" si="12"/>
        <v>1.0874999999999999</v>
      </c>
      <c r="Q144" s="154">
        <v>4</v>
      </c>
    </row>
    <row r="145" spans="1:20" s="44" customFormat="1">
      <c r="A145" s="46">
        <f t="shared" si="13"/>
        <v>139</v>
      </c>
      <c r="B145" s="45" t="s">
        <v>388</v>
      </c>
      <c r="C145" s="45" t="s">
        <v>389</v>
      </c>
      <c r="D145" s="45" t="s">
        <v>321</v>
      </c>
      <c r="E145" s="150">
        <v>69.09</v>
      </c>
      <c r="F145" s="150">
        <v>65.14</v>
      </c>
      <c r="G145" s="150">
        <v>67.28</v>
      </c>
      <c r="H145" s="150">
        <v>63.56</v>
      </c>
      <c r="I145" s="150">
        <v>69</v>
      </c>
      <c r="J145" s="150">
        <v>61.965000000000003</v>
      </c>
      <c r="K145" s="137">
        <f t="shared" si="10"/>
        <v>66.005833333333342</v>
      </c>
      <c r="L145" s="137">
        <v>0.72</v>
      </c>
      <c r="M145" s="151">
        <v>9.3399999999999997E-2</v>
      </c>
      <c r="N145" s="152">
        <f t="shared" si="11"/>
        <v>0.10537582234751608</v>
      </c>
      <c r="O145" s="135">
        <v>11975.1</v>
      </c>
      <c r="P145" s="153">
        <f t="shared" si="12"/>
        <v>1.0933999999999999</v>
      </c>
      <c r="Q145" s="154">
        <v>9</v>
      </c>
    </row>
    <row r="146" spans="1:20" s="44" customFormat="1">
      <c r="A146" s="46">
        <f t="shared" si="13"/>
        <v>140</v>
      </c>
      <c r="B146" s="45" t="s">
        <v>390</v>
      </c>
      <c r="C146" s="45"/>
      <c r="D146" s="45"/>
      <c r="E146" s="150"/>
      <c r="F146" s="150"/>
      <c r="G146" s="150"/>
      <c r="H146" s="150"/>
      <c r="I146" s="150"/>
      <c r="J146" s="150"/>
      <c r="K146" s="137"/>
      <c r="L146" s="137"/>
      <c r="M146" s="151"/>
      <c r="N146" s="152">
        <f>SUMPRODUCT(O7:O145,N7:N145)/SUM(O7:O145)</f>
        <v>0.12360319378169743</v>
      </c>
      <c r="O146" s="135"/>
      <c r="P146" s="153"/>
      <c r="Q146" s="154"/>
    </row>
    <row r="147" spans="1:20">
      <c r="B147" s="45"/>
      <c r="C147" s="155"/>
      <c r="D147" s="156"/>
      <c r="E147" s="157"/>
      <c r="F147" s="157"/>
      <c r="G147" s="157"/>
      <c r="H147" s="157"/>
      <c r="I147" s="157"/>
      <c r="J147" s="157"/>
      <c r="K147" s="157"/>
      <c r="L147" s="157"/>
      <c r="M147" s="158"/>
      <c r="N147" s="159"/>
      <c r="O147" s="160"/>
      <c r="P147" s="161"/>
      <c r="Q147" s="160"/>
      <c r="R147" s="162"/>
      <c r="S147" s="162"/>
      <c r="T147" s="162"/>
    </row>
    <row r="148" spans="1:20">
      <c r="B148" s="45"/>
      <c r="C148" s="155"/>
      <c r="D148" s="156"/>
      <c r="E148" s="157"/>
      <c r="F148" s="157"/>
      <c r="G148" s="157"/>
      <c r="H148" s="157"/>
      <c r="I148" s="157"/>
      <c r="J148" s="157"/>
      <c r="K148" s="157"/>
      <c r="L148" s="157"/>
      <c r="M148" s="158"/>
      <c r="N148" s="159"/>
      <c r="O148" s="160"/>
      <c r="P148" s="161"/>
      <c r="Q148" s="160"/>
      <c r="R148" s="162"/>
      <c r="S148" s="162"/>
      <c r="T148" s="162"/>
    </row>
    <row r="149" spans="1:20">
      <c r="B149" s="45"/>
      <c r="C149" s="155"/>
      <c r="D149" s="156"/>
      <c r="E149" s="157"/>
      <c r="F149" s="157"/>
      <c r="G149" s="157"/>
      <c r="H149" s="157"/>
      <c r="I149" s="157"/>
      <c r="J149" s="157"/>
      <c r="K149" s="157"/>
      <c r="L149" s="157"/>
      <c r="M149" s="158"/>
      <c r="N149" s="159"/>
      <c r="O149" s="160"/>
      <c r="P149" s="161"/>
      <c r="Q149" s="160"/>
      <c r="R149" s="162"/>
      <c r="S149" s="162"/>
      <c r="T149" s="162"/>
    </row>
    <row r="150" spans="1:20">
      <c r="B150" s="45"/>
      <c r="C150" s="155"/>
      <c r="D150" s="156"/>
      <c r="E150" s="157"/>
      <c r="F150" s="157"/>
      <c r="G150" s="157"/>
      <c r="H150" s="157"/>
      <c r="I150" s="157"/>
      <c r="J150" s="157"/>
      <c r="K150" s="157"/>
      <c r="L150" s="157"/>
      <c r="M150" s="158"/>
      <c r="N150" s="159"/>
      <c r="O150" s="160"/>
      <c r="P150" s="161"/>
      <c r="Q150" s="160"/>
      <c r="R150" s="162"/>
      <c r="S150" s="162"/>
      <c r="T150" s="162"/>
    </row>
    <row r="151" spans="1:20">
      <c r="B151" s="45"/>
      <c r="C151" s="45"/>
      <c r="D151" s="45"/>
      <c r="E151" s="157"/>
      <c r="F151" s="157"/>
      <c r="G151" s="157"/>
      <c r="H151" s="157"/>
      <c r="I151" s="157"/>
      <c r="J151" s="157"/>
      <c r="K151" s="157"/>
      <c r="L151" s="157"/>
      <c r="M151" s="158"/>
      <c r="N151" s="159"/>
      <c r="O151" s="160"/>
      <c r="P151" s="161"/>
      <c r="Q151" s="160"/>
      <c r="R151" s="162"/>
      <c r="S151" s="162"/>
      <c r="T151" s="162"/>
    </row>
    <row r="152" spans="1:20">
      <c r="B152" s="45"/>
      <c r="C152" s="45"/>
      <c r="D152" s="45"/>
      <c r="E152" s="157"/>
      <c r="F152" s="157"/>
      <c r="G152" s="157"/>
      <c r="H152" s="157"/>
      <c r="I152" s="157"/>
      <c r="J152" s="157"/>
      <c r="K152" s="157"/>
      <c r="L152" s="157"/>
      <c r="M152" s="158"/>
      <c r="N152" s="159"/>
      <c r="O152" s="160"/>
      <c r="P152" s="161"/>
      <c r="Q152" s="160"/>
      <c r="R152" s="162"/>
      <c r="S152" s="162"/>
      <c r="T152" s="162"/>
    </row>
    <row r="153" spans="1:20">
      <c r="B153" s="45"/>
      <c r="C153" s="45"/>
      <c r="D153" s="45"/>
      <c r="E153" s="157"/>
      <c r="F153" s="157"/>
      <c r="G153" s="157"/>
      <c r="H153" s="157"/>
      <c r="I153" s="157"/>
      <c r="J153" s="157"/>
      <c r="K153" s="157"/>
      <c r="L153" s="157"/>
      <c r="M153" s="158"/>
      <c r="N153" s="159"/>
      <c r="O153" s="160"/>
      <c r="P153" s="161"/>
      <c r="Q153" s="160"/>
      <c r="R153" s="162"/>
      <c r="S153" s="162"/>
      <c r="T153" s="162"/>
    </row>
    <row r="154" spans="1:20">
      <c r="B154" s="45"/>
      <c r="C154" s="45"/>
      <c r="D154" s="45"/>
      <c r="E154" s="157"/>
      <c r="F154" s="157"/>
      <c r="G154" s="157"/>
      <c r="H154" s="157"/>
      <c r="I154" s="157"/>
      <c r="J154" s="157"/>
      <c r="K154" s="157"/>
      <c r="L154" s="157"/>
      <c r="M154" s="158"/>
      <c r="N154" s="159"/>
      <c r="O154" s="160"/>
      <c r="P154" s="161"/>
      <c r="Q154" s="160"/>
      <c r="R154" s="162"/>
      <c r="S154" s="162"/>
      <c r="T154" s="162"/>
    </row>
    <row r="155" spans="1:20">
      <c r="B155" s="45"/>
      <c r="C155" s="45"/>
      <c r="D155" s="45"/>
      <c r="E155" s="157"/>
      <c r="F155" s="157"/>
      <c r="G155" s="157"/>
      <c r="H155" s="157"/>
      <c r="I155" s="157"/>
      <c r="J155" s="157"/>
      <c r="K155" s="157"/>
      <c r="L155" s="157"/>
      <c r="M155" s="158"/>
      <c r="N155" s="159"/>
      <c r="O155" s="160"/>
      <c r="P155" s="161"/>
      <c r="Q155" s="160"/>
      <c r="R155" s="162"/>
      <c r="S155" s="162"/>
      <c r="T155" s="162"/>
    </row>
    <row r="156" spans="1:20">
      <c r="B156" s="45"/>
      <c r="C156" s="45"/>
      <c r="D156" s="45"/>
      <c r="E156" s="157"/>
      <c r="F156" s="157"/>
      <c r="G156" s="157"/>
      <c r="H156" s="157"/>
      <c r="I156" s="157"/>
      <c r="J156" s="157"/>
      <c r="K156" s="157"/>
      <c r="L156" s="157"/>
      <c r="M156" s="158"/>
      <c r="N156" s="159"/>
      <c r="O156" s="160"/>
      <c r="P156" s="161"/>
      <c r="Q156" s="160"/>
      <c r="R156" s="162"/>
      <c r="S156" s="162"/>
      <c r="T156" s="162"/>
    </row>
    <row r="157" spans="1:20">
      <c r="B157" s="45"/>
      <c r="C157" s="45"/>
      <c r="D157" s="45"/>
      <c r="E157" s="157"/>
      <c r="F157" s="157"/>
      <c r="G157" s="157"/>
      <c r="H157" s="157"/>
      <c r="I157" s="157"/>
      <c r="J157" s="157"/>
      <c r="K157" s="157"/>
      <c r="L157" s="157"/>
      <c r="M157" s="158"/>
      <c r="N157" s="159"/>
      <c r="O157" s="160"/>
      <c r="P157" s="161"/>
      <c r="Q157" s="160"/>
      <c r="R157" s="162"/>
      <c r="S157" s="162"/>
      <c r="T157" s="162"/>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3:F224"/>
  <sheetViews>
    <sheetView view="pageBreakPreview" zoomScale="80" zoomScaleNormal="90" zoomScaleSheetLayoutView="80" zoomScalePageLayoutView="70" workbookViewId="0"/>
  </sheetViews>
  <sheetFormatPr defaultRowHeight="12.75"/>
  <cols>
    <col min="1" max="6" width="9.140625" style="164"/>
    <col min="7" max="16384" width="9.140625" style="1"/>
  </cols>
  <sheetData>
    <row r="3" spans="1:6">
      <c r="A3" s="406" t="s">
        <v>489</v>
      </c>
    </row>
    <row r="4" spans="1:6">
      <c r="A4" s="62" t="s">
        <v>400</v>
      </c>
      <c r="B4" s="62"/>
      <c r="C4" s="62"/>
      <c r="D4" s="62"/>
      <c r="E4" s="62"/>
      <c r="F4" s="62"/>
    </row>
    <row r="5" spans="1:6">
      <c r="A5" s="407" t="s">
        <v>391</v>
      </c>
      <c r="B5" s="62"/>
      <c r="C5" s="62"/>
      <c r="D5" s="62"/>
      <c r="E5" s="62"/>
      <c r="F5" s="62"/>
    </row>
    <row r="6" spans="1:6">
      <c r="A6" s="407" t="s">
        <v>392</v>
      </c>
      <c r="B6" s="62"/>
      <c r="C6" s="62"/>
      <c r="D6" s="62"/>
      <c r="E6" s="62"/>
      <c r="F6" s="62"/>
    </row>
    <row r="7" spans="1:6" ht="45">
      <c r="A7" s="207" t="s">
        <v>45</v>
      </c>
      <c r="B7" s="207" t="s">
        <v>393</v>
      </c>
      <c r="C7" s="207" t="s">
        <v>394</v>
      </c>
      <c r="D7" s="207" t="s">
        <v>395</v>
      </c>
      <c r="E7" s="207" t="s">
        <v>396</v>
      </c>
      <c r="F7" s="207" t="s">
        <v>397</v>
      </c>
    </row>
    <row r="8" spans="1:6">
      <c r="A8" s="208">
        <v>2011</v>
      </c>
      <c r="B8" s="64">
        <v>0.19989999999999999</v>
      </c>
      <c r="C8" s="209">
        <v>3.2514282948947329E-2</v>
      </c>
      <c r="D8" s="210">
        <v>2.7799999999999998E-2</v>
      </c>
      <c r="E8" s="211">
        <f>B8-D8</f>
        <v>0.1721</v>
      </c>
      <c r="F8" s="211">
        <f>C8-D8</f>
        <v>4.7142829489473306E-3</v>
      </c>
    </row>
    <row r="9" spans="1:6">
      <c r="A9" s="208">
        <v>2010</v>
      </c>
      <c r="B9" s="64">
        <v>7.0400000000000004E-2</v>
      </c>
      <c r="C9" s="209">
        <v>0.16184461414508572</v>
      </c>
      <c r="D9" s="210">
        <v>3.2199999999999999E-2</v>
      </c>
      <c r="E9" s="211">
        <f t="shared" ref="E9:E72" si="0">B9-D9</f>
        <v>3.8200000000000005E-2</v>
      </c>
      <c r="F9" s="211">
        <f t="shared" ref="F9:F72" si="1">C9-D9</f>
        <v>0.12964461414508571</v>
      </c>
    </row>
    <row r="10" spans="1:6">
      <c r="A10" s="208">
        <v>2009</v>
      </c>
      <c r="B10" s="64">
        <v>0.10710000000000001</v>
      </c>
      <c r="C10" s="209">
        <v>0.32907460925981435</v>
      </c>
      <c r="D10" s="210">
        <v>3.2599999999999997E-2</v>
      </c>
      <c r="E10" s="211">
        <f t="shared" si="0"/>
        <v>7.4500000000000011E-2</v>
      </c>
      <c r="F10" s="211">
        <f t="shared" si="1"/>
        <v>0.29647460925981434</v>
      </c>
    </row>
    <row r="11" spans="1:6">
      <c r="A11" s="208">
        <v>2008</v>
      </c>
      <c r="B11" s="64">
        <v>-0.25900000000000001</v>
      </c>
      <c r="C11" s="209">
        <v>-0.35160727320200746</v>
      </c>
      <c r="D11" s="210">
        <v>3.6700000000000003E-2</v>
      </c>
      <c r="E11" s="211">
        <f t="shared" si="0"/>
        <v>-0.29570000000000002</v>
      </c>
      <c r="F11" s="211">
        <f t="shared" si="1"/>
        <v>-0.38830727320200747</v>
      </c>
    </row>
    <row r="12" spans="1:6">
      <c r="A12" s="208">
        <v>2007</v>
      </c>
      <c r="B12" s="64">
        <v>0.16557375183831691</v>
      </c>
      <c r="C12" s="209">
        <v>-1.3779120408436856E-2</v>
      </c>
      <c r="D12" s="210">
        <v>4.6300000000000001E-2</v>
      </c>
      <c r="E12" s="211">
        <f t="shared" si="0"/>
        <v>0.1192737518383169</v>
      </c>
      <c r="F12" s="211">
        <f t="shared" si="1"/>
        <v>-6.0079120408436854E-2</v>
      </c>
    </row>
    <row r="13" spans="1:6">
      <c r="A13" s="208">
        <v>2006</v>
      </c>
      <c r="B13" s="64">
        <v>0.207562</v>
      </c>
      <c r="C13" s="209">
        <v>0.13203952077077061</v>
      </c>
      <c r="D13" s="210">
        <v>4.7899999999999998E-2</v>
      </c>
      <c r="E13" s="211">
        <f t="shared" si="0"/>
        <v>0.159662</v>
      </c>
      <c r="F13" s="211">
        <f t="shared" si="1"/>
        <v>8.4139520770770609E-2</v>
      </c>
    </row>
    <row r="14" spans="1:6">
      <c r="A14" s="208">
        <v>2005</v>
      </c>
      <c r="B14" s="64">
        <v>0.160498</v>
      </c>
      <c r="C14" s="64">
        <v>0.10006767929846533</v>
      </c>
      <c r="D14" s="210">
        <v>4.2900000000000001E-2</v>
      </c>
      <c r="E14" s="211">
        <f t="shared" si="0"/>
        <v>0.11759800000000001</v>
      </c>
      <c r="F14" s="211">
        <f t="shared" si="1"/>
        <v>5.7167679298465328E-2</v>
      </c>
    </row>
    <row r="15" spans="1:6">
      <c r="A15" s="208">
        <v>2004</v>
      </c>
      <c r="B15" s="64">
        <v>0.22839999999999999</v>
      </c>
      <c r="C15" s="64">
        <v>5.9371518320909089E-2</v>
      </c>
      <c r="D15" s="210">
        <v>4.2700000000000002E-2</v>
      </c>
      <c r="E15" s="211">
        <f t="shared" si="0"/>
        <v>0.18569999999999998</v>
      </c>
      <c r="F15" s="211">
        <f t="shared" si="1"/>
        <v>1.6671518320909087E-2</v>
      </c>
    </row>
    <row r="16" spans="1:6">
      <c r="A16" s="208">
        <v>2003</v>
      </c>
      <c r="B16" s="64">
        <v>0.23480000000000001</v>
      </c>
      <c r="C16" s="64">
        <v>0.28219617342382558</v>
      </c>
      <c r="D16" s="210">
        <v>4.0099999999999997E-2</v>
      </c>
      <c r="E16" s="211">
        <f t="shared" si="0"/>
        <v>0.19470000000000001</v>
      </c>
      <c r="F16" s="211">
        <f t="shared" si="1"/>
        <v>0.24209617342382558</v>
      </c>
    </row>
    <row r="17" spans="1:6">
      <c r="A17" s="208">
        <v>2002</v>
      </c>
      <c r="B17" s="64">
        <v>-0.14730000000000001</v>
      </c>
      <c r="C17" s="64">
        <v>-0.20052016909165854</v>
      </c>
      <c r="D17" s="210">
        <v>4.6100000000000002E-2</v>
      </c>
      <c r="E17" s="211">
        <f t="shared" si="0"/>
        <v>-0.19340000000000002</v>
      </c>
      <c r="F17" s="211">
        <f t="shared" si="1"/>
        <v>-0.24662016909165854</v>
      </c>
    </row>
    <row r="18" spans="1:6">
      <c r="A18" s="208">
        <v>2001</v>
      </c>
      <c r="B18" s="64">
        <v>-0.17900230744231393</v>
      </c>
      <c r="C18" s="64">
        <v>-0.13471297589901399</v>
      </c>
      <c r="D18" s="210">
        <v>5.0200000000000002E-2</v>
      </c>
      <c r="E18" s="211">
        <f t="shared" si="0"/>
        <v>-0.22920230744231393</v>
      </c>
      <c r="F18" s="211">
        <f t="shared" si="1"/>
        <v>-0.18491297589901398</v>
      </c>
    </row>
    <row r="19" spans="1:6">
      <c r="A19" s="208">
        <v>2000</v>
      </c>
      <c r="B19" s="64">
        <v>0.32783259188025254</v>
      </c>
      <c r="C19" s="64">
        <v>-5.1303697416508122E-2</v>
      </c>
      <c r="D19" s="210">
        <v>6.0299999999999999E-2</v>
      </c>
      <c r="E19" s="211">
        <f t="shared" si="0"/>
        <v>0.26753259188025252</v>
      </c>
      <c r="F19" s="211">
        <f t="shared" si="1"/>
        <v>-0.11160369741650812</v>
      </c>
    </row>
    <row r="20" spans="1:6">
      <c r="A20" s="208">
        <v>1999</v>
      </c>
      <c r="B20" s="64">
        <v>-1.720302934679719E-2</v>
      </c>
      <c r="C20" s="64">
        <v>0.15459532980452761</v>
      </c>
      <c r="D20" s="210">
        <v>5.6399999999999999E-2</v>
      </c>
      <c r="E20" s="211">
        <f t="shared" si="0"/>
        <v>-7.3603029346797189E-2</v>
      </c>
      <c r="F20" s="211">
        <f t="shared" si="1"/>
        <v>9.8195329804527609E-2</v>
      </c>
    </row>
    <row r="21" spans="1:6">
      <c r="A21" s="208">
        <v>1998</v>
      </c>
      <c r="B21" s="64">
        <v>0.15466286251695024</v>
      </c>
      <c r="C21" s="64">
        <v>0.31246515528981894</v>
      </c>
      <c r="D21" s="210">
        <v>5.2600000000000001E-2</v>
      </c>
      <c r="E21" s="211">
        <f t="shared" si="0"/>
        <v>0.10206286251695024</v>
      </c>
      <c r="F21" s="211">
        <f t="shared" si="1"/>
        <v>0.25986515528981896</v>
      </c>
    </row>
    <row r="22" spans="1:6">
      <c r="A22" s="208">
        <v>1997</v>
      </c>
      <c r="B22" s="64">
        <v>0.18577154220940653</v>
      </c>
      <c r="C22" s="64">
        <v>0.27678902926052568</v>
      </c>
      <c r="D22" s="210">
        <v>6.3500000000000001E-2</v>
      </c>
      <c r="E22" s="211">
        <f t="shared" si="0"/>
        <v>0.12227154220940653</v>
      </c>
      <c r="F22" s="211">
        <f t="shared" si="1"/>
        <v>0.21328902926052568</v>
      </c>
    </row>
    <row r="23" spans="1:6">
      <c r="A23" s="208">
        <v>1996</v>
      </c>
      <c r="B23" s="64">
        <v>3.8340711852692867E-2</v>
      </c>
      <c r="C23" s="64">
        <v>0.27016227010839505</v>
      </c>
      <c r="D23" s="210">
        <v>6.4399999999999999E-2</v>
      </c>
      <c r="E23" s="211">
        <f t="shared" si="0"/>
        <v>-2.6059288147307132E-2</v>
      </c>
      <c r="F23" s="211">
        <f t="shared" si="1"/>
        <v>0.20576227010839504</v>
      </c>
    </row>
    <row r="24" spans="1:6">
      <c r="A24" s="208">
        <v>1995</v>
      </c>
      <c r="B24" s="64">
        <v>0.37490094235393506</v>
      </c>
      <c r="C24" s="64">
        <v>0.34932332079527129</v>
      </c>
      <c r="D24" s="210">
        <v>6.5799999999999997E-2</v>
      </c>
      <c r="E24" s="211">
        <f t="shared" si="0"/>
        <v>0.30910094235393504</v>
      </c>
      <c r="F24" s="211">
        <f t="shared" si="1"/>
        <v>0.28352332079527132</v>
      </c>
    </row>
    <row r="25" spans="1:6">
      <c r="A25" s="208">
        <v>1994</v>
      </c>
      <c r="B25" s="64">
        <v>-3.8307528156490717E-2</v>
      </c>
      <c r="C25" s="64">
        <v>1.0536017674792262E-2</v>
      </c>
      <c r="D25" s="210">
        <v>7.0800000000000002E-2</v>
      </c>
      <c r="E25" s="211">
        <f t="shared" si="0"/>
        <v>-0.10910752815649072</v>
      </c>
      <c r="F25" s="211">
        <f t="shared" si="1"/>
        <v>-6.0263982325207743E-2</v>
      </c>
    </row>
    <row r="26" spans="1:6">
      <c r="A26" s="208">
        <v>1993</v>
      </c>
      <c r="B26" s="64">
        <v>0.10946068590024405</v>
      </c>
      <c r="C26" s="64">
        <v>0.1155587252716954</v>
      </c>
      <c r="D26" s="210">
        <v>5.8700000000000002E-2</v>
      </c>
      <c r="E26" s="211">
        <f t="shared" si="0"/>
        <v>5.0760685900244046E-2</v>
      </c>
      <c r="F26" s="211">
        <f t="shared" si="1"/>
        <v>5.6858725271695401E-2</v>
      </c>
    </row>
    <row r="27" spans="1:6">
      <c r="A27" s="208">
        <v>1992</v>
      </c>
      <c r="B27" s="64">
        <v>0.12460146960587845</v>
      </c>
      <c r="C27" s="64">
        <v>7.5024802922514983E-2</v>
      </c>
      <c r="D27" s="210">
        <v>7.0099999999999996E-2</v>
      </c>
      <c r="E27" s="211">
        <f t="shared" si="0"/>
        <v>5.4501469605878455E-2</v>
      </c>
      <c r="F27" s="211">
        <f t="shared" si="1"/>
        <v>4.924802922514987E-3</v>
      </c>
    </row>
    <row r="28" spans="1:6">
      <c r="A28" s="208">
        <v>1991</v>
      </c>
      <c r="B28" s="64">
        <v>0.14250372886255233</v>
      </c>
      <c r="C28" s="64">
        <v>0.31651884236074834</v>
      </c>
      <c r="D28" s="210">
        <v>7.8600000000000003E-2</v>
      </c>
      <c r="E28" s="211">
        <f t="shared" si="0"/>
        <v>6.3903728862552328E-2</v>
      </c>
      <c r="F28" s="211">
        <f t="shared" si="1"/>
        <v>0.23791884236074834</v>
      </c>
    </row>
    <row r="29" spans="1:6">
      <c r="A29" s="208">
        <v>1990</v>
      </c>
      <c r="B29" s="64">
        <v>3.34861681731035E-3</v>
      </c>
      <c r="C29" s="64">
        <v>-8.4919934111833892E-3</v>
      </c>
      <c r="D29" s="210">
        <v>8.5500000000000007E-2</v>
      </c>
      <c r="E29" s="211">
        <f t="shared" si="0"/>
        <v>-8.2151383182689663E-2</v>
      </c>
      <c r="F29" s="211">
        <f t="shared" si="1"/>
        <v>-9.3991993411183389E-2</v>
      </c>
    </row>
    <row r="30" spans="1:6">
      <c r="A30" s="208">
        <v>1989</v>
      </c>
      <c r="B30" s="64">
        <v>0.34680828014339415</v>
      </c>
      <c r="C30" s="64">
        <v>0.22756358922252196</v>
      </c>
      <c r="D30" s="210">
        <v>8.5000000000000006E-2</v>
      </c>
      <c r="E30" s="211">
        <f t="shared" si="0"/>
        <v>0.26180828014339413</v>
      </c>
      <c r="F30" s="211">
        <f t="shared" si="1"/>
        <v>0.14256358922252194</v>
      </c>
    </row>
    <row r="31" spans="1:6">
      <c r="A31" s="208">
        <v>1988</v>
      </c>
      <c r="B31" s="64">
        <v>0.14804062941675314</v>
      </c>
      <c r="C31" s="64">
        <v>0.17605225167678071</v>
      </c>
      <c r="D31" s="210">
        <v>8.8400000000000006E-2</v>
      </c>
      <c r="E31" s="211">
        <f t="shared" si="0"/>
        <v>5.9640629416753133E-2</v>
      </c>
      <c r="F31" s="211">
        <f t="shared" si="1"/>
        <v>8.7652251676780701E-2</v>
      </c>
    </row>
    <row r="32" spans="1:6">
      <c r="A32" s="208">
        <v>1987</v>
      </c>
      <c r="B32" s="64">
        <v>-5.7446148721792052E-2</v>
      </c>
      <c r="C32" s="64">
        <v>-2.1341472912177244E-2</v>
      </c>
      <c r="D32" s="210">
        <v>8.3799999999999999E-2</v>
      </c>
      <c r="E32" s="211">
        <f t="shared" si="0"/>
        <v>-0.14124614872179206</v>
      </c>
      <c r="F32" s="211">
        <f t="shared" si="1"/>
        <v>-0.10514147291217724</v>
      </c>
    </row>
    <row r="33" spans="1:6">
      <c r="A33" s="208">
        <v>1986</v>
      </c>
      <c r="B33" s="64">
        <v>0.37867534216815119</v>
      </c>
      <c r="C33" s="64">
        <v>0.30952211921802197</v>
      </c>
      <c r="D33" s="210">
        <v>7.6799999999999993E-2</v>
      </c>
      <c r="E33" s="211">
        <f t="shared" si="0"/>
        <v>0.30187534216815121</v>
      </c>
      <c r="F33" s="211">
        <f t="shared" si="1"/>
        <v>0.23272211921802199</v>
      </c>
    </row>
    <row r="34" spans="1:6">
      <c r="A34" s="208">
        <v>1985</v>
      </c>
      <c r="B34" s="64">
        <v>0.30003138599498885</v>
      </c>
      <c r="C34" s="64">
        <v>0.25825774139036173</v>
      </c>
      <c r="D34" s="210">
        <v>0.1062</v>
      </c>
      <c r="E34" s="211">
        <f t="shared" si="0"/>
        <v>0.19383138599498884</v>
      </c>
      <c r="F34" s="211">
        <f t="shared" si="1"/>
        <v>0.15205774139036171</v>
      </c>
    </row>
    <row r="35" spans="1:6">
      <c r="A35" s="208">
        <v>1984</v>
      </c>
      <c r="B35" s="64">
        <v>0.19950729927007296</v>
      </c>
      <c r="C35" s="64">
        <v>7.4072077648897339E-2</v>
      </c>
      <c r="D35" s="210">
        <v>0.1244</v>
      </c>
      <c r="E35" s="211">
        <f t="shared" si="0"/>
        <v>7.5107299270072966E-2</v>
      </c>
      <c r="F35" s="211">
        <f t="shared" si="1"/>
        <v>-5.0327922351102658E-2</v>
      </c>
    </row>
    <row r="36" spans="1:6">
      <c r="A36" s="208">
        <v>1983</v>
      </c>
      <c r="B36" s="64">
        <v>0.20160239133947325</v>
      </c>
      <c r="C36" s="64">
        <v>0.20122362930616189</v>
      </c>
      <c r="D36" s="210">
        <v>0.111</v>
      </c>
      <c r="E36" s="211">
        <f t="shared" si="0"/>
        <v>9.0602391339473246E-2</v>
      </c>
      <c r="F36" s="211">
        <f t="shared" si="1"/>
        <v>9.0223629306161887E-2</v>
      </c>
    </row>
    <row r="37" spans="1:6">
      <c r="A37" s="208">
        <v>1982</v>
      </c>
      <c r="B37" s="64">
        <v>0.30195703532136647</v>
      </c>
      <c r="C37" s="64">
        <v>0.28963301500682137</v>
      </c>
      <c r="D37" s="210">
        <v>0.13</v>
      </c>
      <c r="E37" s="211">
        <f t="shared" si="0"/>
        <v>0.17195703532136647</v>
      </c>
      <c r="F37" s="211">
        <f t="shared" si="1"/>
        <v>0.15963301500682137</v>
      </c>
    </row>
    <row r="38" spans="1:6">
      <c r="A38" s="208">
        <v>1981</v>
      </c>
      <c r="B38" s="64">
        <v>9.3954585656604583E-2</v>
      </c>
      <c r="C38" s="64">
        <v>-6.999654057306158E-2</v>
      </c>
      <c r="D38" s="210">
        <v>0.1391</v>
      </c>
      <c r="E38" s="211">
        <f t="shared" si="0"/>
        <v>-4.5145414343395418E-2</v>
      </c>
      <c r="F38" s="211">
        <f t="shared" si="1"/>
        <v>-0.2090965405730616</v>
      </c>
    </row>
    <row r="39" spans="1:6">
      <c r="A39" s="208">
        <v>1980</v>
      </c>
      <c r="B39" s="64">
        <v>0.13011894150417827</v>
      </c>
      <c r="C39" s="64">
        <v>0.25343255163705236</v>
      </c>
      <c r="D39" s="210">
        <v>0.11459999999999999</v>
      </c>
      <c r="E39" s="211">
        <f t="shared" si="0"/>
        <v>1.5518941504178277E-2</v>
      </c>
      <c r="F39" s="211">
        <f t="shared" si="1"/>
        <v>0.13883255163705238</v>
      </c>
    </row>
    <row r="40" spans="1:6">
      <c r="A40" s="208">
        <v>1979</v>
      </c>
      <c r="B40" s="64">
        <v>8.7909179415855354E-2</v>
      </c>
      <c r="C40" s="64">
        <v>0.16522458128572873</v>
      </c>
      <c r="D40" s="210">
        <v>9.4399999999999998E-2</v>
      </c>
      <c r="E40" s="211">
        <f t="shared" si="0"/>
        <v>-6.4908205841446437E-3</v>
      </c>
      <c r="F40" s="211">
        <f t="shared" si="1"/>
        <v>7.082458128572873E-2</v>
      </c>
    </row>
    <row r="41" spans="1:6">
      <c r="A41" s="208">
        <v>1978</v>
      </c>
      <c r="B41" s="64">
        <v>3.9596183206106868E-2</v>
      </c>
      <c r="C41" s="64">
        <v>0.15801994459833787</v>
      </c>
      <c r="D41" s="210">
        <v>8.4099999999999994E-2</v>
      </c>
      <c r="E41" s="211">
        <f t="shared" si="0"/>
        <v>-4.4503816793893126E-2</v>
      </c>
      <c r="F41" s="211">
        <f t="shared" si="1"/>
        <v>7.3919944598337881E-2</v>
      </c>
    </row>
    <row r="42" spans="1:6">
      <c r="A42" s="208">
        <v>1977</v>
      </c>
      <c r="B42" s="64">
        <v>4.1590705424921326E-2</v>
      </c>
      <c r="C42" s="64">
        <v>-9.0639499036608839E-2</v>
      </c>
      <c r="D42" s="210">
        <v>7.4200000000000002E-2</v>
      </c>
      <c r="E42" s="211">
        <f t="shared" si="0"/>
        <v>-3.2609294575078676E-2</v>
      </c>
      <c r="F42" s="211">
        <f t="shared" si="1"/>
        <v>-0.16483949903660883</v>
      </c>
    </row>
    <row r="43" spans="1:6">
      <c r="A43" s="208">
        <v>1976</v>
      </c>
      <c r="B43" s="64">
        <v>0.22699348797616506</v>
      </c>
      <c r="C43" s="64">
        <v>0.10964980384059464</v>
      </c>
      <c r="D43" s="210">
        <v>7.6100000000000001E-2</v>
      </c>
      <c r="E43" s="211">
        <f t="shared" si="0"/>
        <v>0.15089348797616506</v>
      </c>
      <c r="F43" s="211">
        <f t="shared" si="1"/>
        <v>3.3549803840594639E-2</v>
      </c>
    </row>
    <row r="44" spans="1:6">
      <c r="A44" s="208">
        <v>1975</v>
      </c>
      <c r="B44" s="64">
        <v>0.32242681330191159</v>
      </c>
      <c r="C44" s="64">
        <v>0.38559525909592057</v>
      </c>
      <c r="D44" s="210">
        <v>7.9899999999999999E-2</v>
      </c>
      <c r="E44" s="211">
        <f t="shared" si="0"/>
        <v>0.24252681330191159</v>
      </c>
      <c r="F44" s="211">
        <f t="shared" si="1"/>
        <v>0.30569525909592055</v>
      </c>
    </row>
    <row r="45" spans="1:6">
      <c r="A45" s="208">
        <v>1974</v>
      </c>
      <c r="B45" s="64">
        <v>-0.1428975308641976</v>
      </c>
      <c r="C45" s="64">
        <v>-0.20863173447091871</v>
      </c>
      <c r="D45" s="210">
        <v>7.5600000000000001E-2</v>
      </c>
      <c r="E45" s="211">
        <f t="shared" si="0"/>
        <v>-0.2184975308641976</v>
      </c>
      <c r="F45" s="211">
        <f t="shared" si="1"/>
        <v>-0.28423173447091871</v>
      </c>
    </row>
    <row r="46" spans="1:6">
      <c r="A46" s="208">
        <v>1973</v>
      </c>
      <c r="B46" s="64">
        <v>-0.13453497750374932</v>
      </c>
      <c r="C46" s="64">
        <v>-0.16136013513513517</v>
      </c>
      <c r="D46" s="210">
        <v>6.8400000000000002E-2</v>
      </c>
      <c r="E46" s="211">
        <f t="shared" si="0"/>
        <v>-0.20293497750374934</v>
      </c>
      <c r="F46" s="211">
        <f t="shared" si="1"/>
        <v>-0.22976013513513516</v>
      </c>
    </row>
    <row r="47" spans="1:6">
      <c r="A47" s="208">
        <v>1972</v>
      </c>
      <c r="B47" s="64">
        <v>5.1209470011629843E-2</v>
      </c>
      <c r="C47" s="64">
        <v>0.17577618586640859</v>
      </c>
      <c r="D47" s="210">
        <v>6.2100000000000002E-2</v>
      </c>
      <c r="E47" s="211">
        <f t="shared" si="0"/>
        <v>-1.089052998837016E-2</v>
      </c>
      <c r="F47" s="211">
        <f t="shared" si="1"/>
        <v>0.11367618586640858</v>
      </c>
    </row>
    <row r="48" spans="1:6">
      <c r="A48" s="208">
        <v>1971</v>
      </c>
      <c r="B48" s="64">
        <v>-6.7993063219300154E-4</v>
      </c>
      <c r="C48" s="64">
        <v>0.13813100866402828</v>
      </c>
      <c r="D48" s="210">
        <v>6.1600000000000002E-2</v>
      </c>
      <c r="E48" s="211">
        <f t="shared" si="0"/>
        <v>-6.2279930632193004E-2</v>
      </c>
      <c r="F48" s="211">
        <f t="shared" si="1"/>
        <v>7.6531008664028274E-2</v>
      </c>
    </row>
    <row r="49" spans="1:6">
      <c r="A49" s="208">
        <v>1970</v>
      </c>
      <c r="B49" s="64">
        <v>0.19447042354630295</v>
      </c>
      <c r="C49" s="64">
        <v>7.081204739231528E-2</v>
      </c>
      <c r="D49" s="210">
        <v>7.3499999999999996E-2</v>
      </c>
      <c r="E49" s="211">
        <f t="shared" si="0"/>
        <v>0.12097042354630295</v>
      </c>
      <c r="F49" s="211">
        <f t="shared" si="1"/>
        <v>-2.6879526076847154E-3</v>
      </c>
    </row>
    <row r="50" spans="1:6">
      <c r="A50" s="208">
        <v>1969</v>
      </c>
      <c r="B50" s="64">
        <v>-0.14384668608885659</v>
      </c>
      <c r="C50" s="64">
        <v>-8.4007843137254873E-2</v>
      </c>
      <c r="D50" s="210">
        <v>6.6699999999999995E-2</v>
      </c>
      <c r="E50" s="211">
        <f t="shared" si="0"/>
        <v>-0.21054668608885657</v>
      </c>
      <c r="F50" s="211">
        <f t="shared" si="1"/>
        <v>-0.15070784313725488</v>
      </c>
    </row>
    <row r="51" spans="1:6">
      <c r="A51" s="208">
        <v>1968</v>
      </c>
      <c r="B51" s="64">
        <v>5.2761981770067766E-2</v>
      </c>
      <c r="C51" s="64">
        <v>0.10453232323232317</v>
      </c>
      <c r="D51" s="210">
        <v>5.6500000000000002E-2</v>
      </c>
      <c r="E51" s="211">
        <f t="shared" si="0"/>
        <v>-3.7380182299322356E-3</v>
      </c>
      <c r="F51" s="211">
        <f t="shared" si="1"/>
        <v>4.8032323232323169E-2</v>
      </c>
    </row>
    <row r="52" spans="1:6">
      <c r="A52" s="208">
        <v>1967</v>
      </c>
      <c r="B52" s="64">
        <v>2.2468639388361911E-3</v>
      </c>
      <c r="C52" s="64">
        <v>0.16049964476021317</v>
      </c>
      <c r="D52" s="210">
        <v>5.0700000000000002E-2</v>
      </c>
      <c r="E52" s="211">
        <f t="shared" si="0"/>
        <v>-4.8453136061163811E-2</v>
      </c>
      <c r="F52" s="211">
        <f t="shared" si="1"/>
        <v>0.10979964476021317</v>
      </c>
    </row>
    <row r="53" spans="1:6">
      <c r="A53" s="208">
        <v>1966</v>
      </c>
      <c r="B53" s="64">
        <v>-1.7246308724832272E-2</v>
      </c>
      <c r="C53" s="64">
        <v>-6.4849292756107915E-2</v>
      </c>
      <c r="D53" s="210">
        <v>4.9200000000000001E-2</v>
      </c>
      <c r="E53" s="211">
        <f t="shared" si="0"/>
        <v>-6.6446308724832273E-2</v>
      </c>
      <c r="F53" s="211">
        <f t="shared" si="1"/>
        <v>-0.11404929275610792</v>
      </c>
    </row>
    <row r="54" spans="1:6">
      <c r="A54" s="208">
        <v>1965</v>
      </c>
      <c r="B54" s="64">
        <v>1.3442796889416048E-2</v>
      </c>
      <c r="C54" s="64">
        <v>0.11350427310729201</v>
      </c>
      <c r="D54" s="210">
        <v>4.2799999999999998E-2</v>
      </c>
      <c r="E54" s="211">
        <f t="shared" si="0"/>
        <v>-2.935720311058395E-2</v>
      </c>
      <c r="F54" s="211">
        <f t="shared" si="1"/>
        <v>7.0704273107292021E-2</v>
      </c>
    </row>
    <row r="55" spans="1:6">
      <c r="A55" s="208">
        <v>1964</v>
      </c>
      <c r="B55" s="64">
        <v>0.16111070472792147</v>
      </c>
      <c r="C55" s="64">
        <v>0.15698790058862003</v>
      </c>
      <c r="D55" s="210">
        <v>4.19E-2</v>
      </c>
      <c r="E55" s="211">
        <f t="shared" si="0"/>
        <v>0.11921070472792147</v>
      </c>
      <c r="F55" s="211">
        <f t="shared" si="1"/>
        <v>0.11508790058862003</v>
      </c>
    </row>
    <row r="56" spans="1:6">
      <c r="A56" s="208">
        <v>1963</v>
      </c>
      <c r="B56" s="64">
        <v>9.4720599842146869E-2</v>
      </c>
      <c r="C56" s="64">
        <v>0.20816916692284046</v>
      </c>
      <c r="D56" s="210">
        <v>0.04</v>
      </c>
      <c r="E56" s="211">
        <f t="shared" si="0"/>
        <v>5.4720599842146868E-2</v>
      </c>
      <c r="F56" s="211">
        <f t="shared" si="1"/>
        <v>0.16816916692284045</v>
      </c>
    </row>
    <row r="57" spans="1:6">
      <c r="A57" s="208">
        <v>1962</v>
      </c>
      <c r="B57" s="64">
        <v>4.2527994895517687E-2</v>
      </c>
      <c r="C57" s="64">
        <v>-2.8357043578977722E-2</v>
      </c>
      <c r="D57" s="210">
        <v>3.95E-2</v>
      </c>
      <c r="E57" s="211">
        <f t="shared" si="0"/>
        <v>3.0279948955176869E-3</v>
      </c>
      <c r="F57" s="211">
        <f t="shared" si="1"/>
        <v>-6.7857043578977719E-2</v>
      </c>
    </row>
    <row r="58" spans="1:6">
      <c r="A58" s="208">
        <v>1961</v>
      </c>
      <c r="B58" s="64">
        <v>0.22468678171818701</v>
      </c>
      <c r="C58" s="64">
        <v>0.18936396517079696</v>
      </c>
      <c r="D58" s="210">
        <v>3.8800000000000001E-2</v>
      </c>
      <c r="E58" s="211">
        <f t="shared" si="0"/>
        <v>0.18588678171818701</v>
      </c>
      <c r="F58" s="211">
        <f t="shared" si="1"/>
        <v>0.15056396517079695</v>
      </c>
    </row>
    <row r="59" spans="1:6">
      <c r="A59" s="208">
        <v>1960</v>
      </c>
      <c r="B59" s="64">
        <v>0.22524382022471903</v>
      </c>
      <c r="C59" s="64">
        <v>6.1822867482336681E-2</v>
      </c>
      <c r="D59" s="210">
        <v>4.1200000000000001E-2</v>
      </c>
      <c r="E59" s="211">
        <f t="shared" si="0"/>
        <v>0.18404382022471905</v>
      </c>
      <c r="F59" s="211">
        <f t="shared" si="1"/>
        <v>2.0622867482336681E-2</v>
      </c>
    </row>
    <row r="60" spans="1:6">
      <c r="A60" s="208">
        <v>1959</v>
      </c>
      <c r="B60" s="64">
        <v>4.9983894449499522E-2</v>
      </c>
      <c r="C60" s="64">
        <v>7.5729737504494854E-2</v>
      </c>
      <c r="D60" s="210">
        <v>4.3299999999999998E-2</v>
      </c>
      <c r="E60" s="211">
        <f t="shared" si="0"/>
        <v>6.6838944494995237E-3</v>
      </c>
      <c r="F60" s="211">
        <f t="shared" si="1"/>
        <v>3.2429737504494856E-2</v>
      </c>
    </row>
    <row r="61" spans="1:6">
      <c r="A61" s="208">
        <v>1958</v>
      </c>
      <c r="B61" s="64">
        <v>0.36882012012012028</v>
      </c>
      <c r="C61" s="64">
        <v>0.3974264591439689</v>
      </c>
      <c r="D61" s="210">
        <v>3.32E-2</v>
      </c>
      <c r="E61" s="211">
        <f t="shared" si="0"/>
        <v>0.33562012012012027</v>
      </c>
      <c r="F61" s="211">
        <f t="shared" si="1"/>
        <v>0.36422645914396889</v>
      </c>
    </row>
    <row r="62" spans="1:6">
      <c r="A62" s="208">
        <v>1957</v>
      </c>
      <c r="B62" s="64">
        <v>7.9021782178217731E-2</v>
      </c>
      <c r="C62" s="64">
        <v>-5.1771230464450854E-2</v>
      </c>
      <c r="D62" s="210">
        <v>3.6499999999999998E-2</v>
      </c>
      <c r="E62" s="211">
        <f t="shared" si="0"/>
        <v>4.2521782178217733E-2</v>
      </c>
      <c r="F62" s="211">
        <f t="shared" si="1"/>
        <v>-8.8271230464450845E-2</v>
      </c>
    </row>
    <row r="63" spans="1:6">
      <c r="A63" s="208">
        <v>1956</v>
      </c>
      <c r="B63" s="64">
        <v>7.1605705229793967E-2</v>
      </c>
      <c r="C63" s="64">
        <v>7.1392072480181229E-2</v>
      </c>
      <c r="D63" s="210">
        <v>3.1800000000000002E-2</v>
      </c>
      <c r="E63" s="211">
        <f t="shared" si="0"/>
        <v>3.9805705229793965E-2</v>
      </c>
      <c r="F63" s="211">
        <f t="shared" si="1"/>
        <v>3.9592072480181227E-2</v>
      </c>
    </row>
    <row r="64" spans="1:6">
      <c r="A64" s="208">
        <v>1955</v>
      </c>
      <c r="B64" s="64">
        <v>0.10163696888591503</v>
      </c>
      <c r="C64" s="64">
        <v>0.28396853932584259</v>
      </c>
      <c r="D64" s="210">
        <v>2.8199999999999999E-2</v>
      </c>
      <c r="E64" s="211">
        <f t="shared" si="0"/>
        <v>7.3436968885915027E-2</v>
      </c>
      <c r="F64" s="211">
        <f t="shared" si="1"/>
        <v>0.25576853932584259</v>
      </c>
    </row>
    <row r="65" spans="1:6">
      <c r="A65" s="208">
        <v>1954</v>
      </c>
      <c r="B65" s="64">
        <v>0.22369737357898858</v>
      </c>
      <c r="C65" s="64">
        <v>0.45517179890023568</v>
      </c>
      <c r="D65" s="210">
        <v>2.4E-2</v>
      </c>
      <c r="E65" s="211">
        <f t="shared" si="0"/>
        <v>0.19969737357898859</v>
      </c>
      <c r="F65" s="211">
        <f t="shared" si="1"/>
        <v>0.43117179890023566</v>
      </c>
    </row>
    <row r="66" spans="1:6">
      <c r="A66" s="208">
        <v>1953</v>
      </c>
      <c r="B66" s="64">
        <v>9.6163498566161465E-2</v>
      </c>
      <c r="C66" s="64">
        <v>2.6998090145149013E-2</v>
      </c>
      <c r="D66" s="210">
        <v>2.81E-2</v>
      </c>
      <c r="E66" s="211">
        <f t="shared" si="0"/>
        <v>6.8063498566161465E-2</v>
      </c>
      <c r="F66" s="211">
        <f t="shared" si="1"/>
        <v>-1.1019098548509867E-3</v>
      </c>
    </row>
    <row r="67" spans="1:6">
      <c r="A67" s="208">
        <v>1952</v>
      </c>
      <c r="B67" s="64">
        <v>0.15355985598559863</v>
      </c>
      <c r="C67" s="64">
        <v>0.14046539892517562</v>
      </c>
      <c r="D67" s="210">
        <v>2.4799999999999999E-2</v>
      </c>
      <c r="E67" s="211">
        <f t="shared" si="0"/>
        <v>0.12875985598559864</v>
      </c>
      <c r="F67" s="211">
        <f t="shared" si="1"/>
        <v>0.11566539892517562</v>
      </c>
    </row>
    <row r="68" spans="1:6">
      <c r="A68" s="208">
        <v>1951</v>
      </c>
      <c r="B68" s="64">
        <v>0.17104477761119424</v>
      </c>
      <c r="C68" s="64">
        <v>0.20389976426214051</v>
      </c>
      <c r="D68" s="210">
        <v>2.41E-2</v>
      </c>
      <c r="E68" s="211">
        <f t="shared" si="0"/>
        <v>0.14694477761119423</v>
      </c>
      <c r="F68" s="211">
        <f t="shared" si="1"/>
        <v>0.1797997642621405</v>
      </c>
    </row>
    <row r="69" spans="1:6">
      <c r="A69" s="208">
        <v>1950</v>
      </c>
      <c r="B69" s="64">
        <v>4.5994059405940702E-2</v>
      </c>
      <c r="C69" s="64">
        <v>0.32301658767772523</v>
      </c>
      <c r="D69" s="210">
        <v>2.0500000000000001E-2</v>
      </c>
      <c r="E69" s="211">
        <f t="shared" si="0"/>
        <v>2.5494059405940701E-2</v>
      </c>
      <c r="F69" s="211">
        <f t="shared" si="1"/>
        <v>0.30251658767772521</v>
      </c>
    </row>
    <row r="70" spans="1:6">
      <c r="A70" s="208">
        <v>1949</v>
      </c>
      <c r="B70" s="64">
        <v>0.27828174123337368</v>
      </c>
      <c r="C70" s="64">
        <v>0.16095833333333331</v>
      </c>
      <c r="D70" s="210">
        <v>1.9300000000000001E-2</v>
      </c>
      <c r="E70" s="211">
        <f t="shared" si="0"/>
        <v>0.2589817412333737</v>
      </c>
      <c r="F70" s="211">
        <f t="shared" si="1"/>
        <v>0.1416583333333333</v>
      </c>
    </row>
    <row r="71" spans="1:6">
      <c r="A71" s="208">
        <v>1948</v>
      </c>
      <c r="B71" s="64">
        <v>5.4104960677555838E-2</v>
      </c>
      <c r="C71" s="64">
        <v>9.2838368172623018E-2</v>
      </c>
      <c r="D71" s="210">
        <v>2.1499999999999998E-2</v>
      </c>
      <c r="E71" s="211">
        <f t="shared" si="0"/>
        <v>3.260496067755584E-2</v>
      </c>
      <c r="F71" s="211">
        <f t="shared" si="1"/>
        <v>7.1338368172623012E-2</v>
      </c>
    </row>
    <row r="72" spans="1:6">
      <c r="A72" s="208">
        <v>1947</v>
      </c>
      <c r="B72" s="64">
        <v>-0.10411067152524724</v>
      </c>
      <c r="C72" s="64">
        <v>1.9916436554898047E-2</v>
      </c>
      <c r="D72" s="210">
        <v>1.8499999999999999E-2</v>
      </c>
      <c r="E72" s="211">
        <f t="shared" si="0"/>
        <v>-0.12261067152524724</v>
      </c>
      <c r="F72" s="211">
        <f t="shared" si="1"/>
        <v>1.4164365548980477E-3</v>
      </c>
    </row>
    <row r="73" spans="1:6">
      <c r="A73" s="208">
        <v>1946</v>
      </c>
      <c r="B73" s="64">
        <v>-7.0012558575445138E-2</v>
      </c>
      <c r="C73" s="64">
        <v>-0.12033784683684789</v>
      </c>
      <c r="D73" s="210">
        <v>1.7399999999999999E-2</v>
      </c>
      <c r="E73" s="211">
        <f t="shared" ref="E73:E82" si="2">B73-D73</f>
        <v>-8.7412558575445137E-2</v>
      </c>
      <c r="F73" s="211">
        <f t="shared" ref="F73:F82" si="3">C73-D73</f>
        <v>-0.13773784683684789</v>
      </c>
    </row>
    <row r="74" spans="1:6">
      <c r="A74" s="208">
        <v>1945</v>
      </c>
      <c r="B74" s="64">
        <v>0.57894809489575838</v>
      </c>
      <c r="C74" s="64">
        <v>0.38180429948109706</v>
      </c>
      <c r="D74" s="210">
        <v>1.7299999999999999E-2</v>
      </c>
      <c r="E74" s="211">
        <f t="shared" si="2"/>
        <v>0.5616480948957584</v>
      </c>
      <c r="F74" s="211">
        <f t="shared" si="3"/>
        <v>0.36450429948109708</v>
      </c>
    </row>
    <row r="75" spans="1:6">
      <c r="A75" s="208">
        <v>1944</v>
      </c>
      <c r="B75" s="64">
        <v>0.20648677685950417</v>
      </c>
      <c r="C75" s="64">
        <v>0.18789662447257388</v>
      </c>
      <c r="D75" s="210">
        <v>2.0899999999999998E-2</v>
      </c>
      <c r="E75" s="211">
        <f t="shared" si="2"/>
        <v>0.18558677685950417</v>
      </c>
      <c r="F75" s="211">
        <f t="shared" si="3"/>
        <v>0.16699662447257388</v>
      </c>
    </row>
    <row r="76" spans="1:6">
      <c r="A76" s="208">
        <v>1943</v>
      </c>
      <c r="B76" s="64">
        <v>0.37446442516268968</v>
      </c>
      <c r="C76" s="64">
        <v>0.22983012884043605</v>
      </c>
      <c r="D76" s="210">
        <v>2.07E-2</v>
      </c>
      <c r="E76" s="211">
        <f t="shared" si="2"/>
        <v>0.35376442516268969</v>
      </c>
      <c r="F76" s="211">
        <f t="shared" si="3"/>
        <v>0.20913012884043605</v>
      </c>
    </row>
    <row r="77" spans="1:6">
      <c r="A77" s="208">
        <v>1942</v>
      </c>
      <c r="B77" s="64">
        <v>0.17362529274004701</v>
      </c>
      <c r="C77" s="64">
        <v>0.20869921612541997</v>
      </c>
      <c r="D77" s="210">
        <v>2.1100000000000001E-2</v>
      </c>
      <c r="E77" s="211">
        <f t="shared" si="2"/>
        <v>0.152525292740047</v>
      </c>
      <c r="F77" s="211">
        <f t="shared" si="3"/>
        <v>0.18759921612541997</v>
      </c>
    </row>
    <row r="78" spans="1:6">
      <c r="A78" s="208">
        <v>1941</v>
      </c>
      <c r="B78" s="64">
        <v>-0.28377169811320763</v>
      </c>
      <c r="C78" s="64">
        <v>-8.9754502369668338E-2</v>
      </c>
      <c r="D78" s="210">
        <v>1.9900000000000001E-2</v>
      </c>
      <c r="E78" s="211">
        <f t="shared" si="2"/>
        <v>-0.3036716981132076</v>
      </c>
      <c r="F78" s="211">
        <f t="shared" si="3"/>
        <v>-0.10965450236966834</v>
      </c>
    </row>
    <row r="79" spans="1:6">
      <c r="A79" s="208">
        <v>1940</v>
      </c>
      <c r="B79" s="64">
        <v>-0.1652103712433706</v>
      </c>
      <c r="C79" s="64">
        <v>-9.6476422764227632E-2</v>
      </c>
      <c r="D79" s="210">
        <v>2.1999999999999999E-2</v>
      </c>
      <c r="E79" s="211">
        <f t="shared" si="2"/>
        <v>-0.18721037124337059</v>
      </c>
      <c r="F79" s="211">
        <f t="shared" si="3"/>
        <v>-0.11847642276422762</v>
      </c>
    </row>
    <row r="80" spans="1:6">
      <c r="A80" s="208">
        <v>1939</v>
      </c>
      <c r="B80" s="64">
        <v>0.11262087227414319</v>
      </c>
      <c r="C80" s="64">
        <v>1.8900000000000056E-2</v>
      </c>
      <c r="D80" s="210">
        <v>2.35E-2</v>
      </c>
      <c r="E80" s="211">
        <f t="shared" si="2"/>
        <v>8.9120872274143198E-2</v>
      </c>
      <c r="F80" s="211">
        <f t="shared" si="3"/>
        <v>-4.5999999999999444E-3</v>
      </c>
    </row>
    <row r="81" spans="1:6">
      <c r="A81" s="208">
        <v>1938</v>
      </c>
      <c r="B81" s="64">
        <v>0.19537762237762235</v>
      </c>
      <c r="C81" s="64">
        <v>0.1836166224580017</v>
      </c>
      <c r="D81" s="210">
        <v>2.5499999999999998E-2</v>
      </c>
      <c r="E81" s="211">
        <f t="shared" si="2"/>
        <v>0.16987762237762236</v>
      </c>
      <c r="F81" s="211">
        <f t="shared" si="3"/>
        <v>0.1581166224580017</v>
      </c>
    </row>
    <row r="82" spans="1:6">
      <c r="A82" s="208">
        <v>1937</v>
      </c>
      <c r="B82" s="64">
        <v>-0.36928972884141326</v>
      </c>
      <c r="C82" s="64">
        <v>-0.31362103467879476</v>
      </c>
      <c r="D82" s="210">
        <v>2.69E-2</v>
      </c>
      <c r="E82" s="211">
        <f t="shared" si="2"/>
        <v>-0.39618972884141324</v>
      </c>
      <c r="F82" s="211">
        <f t="shared" si="3"/>
        <v>-0.34052103467879474</v>
      </c>
    </row>
    <row r="83" spans="1:6">
      <c r="A83" s="212" t="s">
        <v>398</v>
      </c>
      <c r="B83" s="211"/>
      <c r="C83" s="211"/>
      <c r="D83" s="210"/>
      <c r="E83" s="210">
        <f>AVERAGE(E8:E82)</f>
        <v>5.206891930659259E-2</v>
      </c>
      <c r="F83" s="210">
        <f>AVERAGE(F8:F82)</f>
        <v>5.665595317907654E-2</v>
      </c>
    </row>
    <row r="84" spans="1:6">
      <c r="A84" s="212" t="s">
        <v>399</v>
      </c>
      <c r="B84" s="211"/>
      <c r="C84" s="211"/>
      <c r="D84" s="210"/>
      <c r="E84" s="213">
        <f>E83/F83</f>
        <v>0.9190370364437187</v>
      </c>
      <c r="F84" s="211"/>
    </row>
    <row r="85" spans="1:6">
      <c r="A85" s="165"/>
      <c r="B85" s="166"/>
      <c r="C85" s="166"/>
      <c r="D85" s="167"/>
      <c r="E85" s="166"/>
      <c r="F85" s="166"/>
    </row>
    <row r="86" spans="1:6">
      <c r="A86" s="165"/>
      <c r="B86" s="166"/>
      <c r="C86" s="166"/>
      <c r="D86" s="167"/>
      <c r="E86" s="166"/>
      <c r="F86" s="166"/>
    </row>
    <row r="87" spans="1:6">
      <c r="A87" s="165"/>
      <c r="B87" s="166"/>
      <c r="C87" s="166"/>
      <c r="D87" s="167"/>
      <c r="E87" s="166"/>
      <c r="F87" s="166"/>
    </row>
    <row r="88" spans="1:6">
      <c r="A88" s="165"/>
      <c r="B88" s="166"/>
      <c r="C88" s="166"/>
      <c r="D88" s="167"/>
      <c r="E88" s="166"/>
      <c r="F88" s="166"/>
    </row>
    <row r="89" spans="1:6">
      <c r="A89" s="165"/>
      <c r="B89" s="166"/>
      <c r="C89" s="166"/>
      <c r="D89" s="167"/>
      <c r="E89" s="166"/>
      <c r="F89" s="166"/>
    </row>
    <row r="90" spans="1:6">
      <c r="A90" s="165"/>
      <c r="B90" s="166"/>
      <c r="C90" s="166"/>
      <c r="D90" s="167"/>
      <c r="E90" s="166"/>
      <c r="F90" s="166"/>
    </row>
    <row r="91" spans="1:6">
      <c r="A91" s="165"/>
      <c r="B91" s="166"/>
      <c r="C91" s="166"/>
      <c r="D91" s="167"/>
      <c r="E91" s="166"/>
      <c r="F91" s="166"/>
    </row>
    <row r="92" spans="1:6">
      <c r="A92" s="165"/>
      <c r="B92" s="166"/>
      <c r="C92" s="166"/>
      <c r="D92" s="167"/>
      <c r="E92" s="166"/>
      <c r="F92" s="166"/>
    </row>
    <row r="93" spans="1:6">
      <c r="A93" s="165"/>
      <c r="B93" s="166"/>
      <c r="C93" s="166"/>
      <c r="D93" s="167"/>
      <c r="E93" s="166"/>
      <c r="F93" s="166"/>
    </row>
    <row r="94" spans="1:6">
      <c r="A94" s="165"/>
      <c r="B94" s="166"/>
      <c r="C94" s="166"/>
      <c r="D94" s="167"/>
      <c r="E94" s="166"/>
      <c r="F94" s="166"/>
    </row>
    <row r="95" spans="1:6">
      <c r="A95" s="165"/>
      <c r="B95" s="166"/>
      <c r="C95" s="166"/>
      <c r="D95" s="167"/>
      <c r="E95" s="166"/>
      <c r="F95" s="166"/>
    </row>
    <row r="96" spans="1:6">
      <c r="A96" s="165"/>
      <c r="B96" s="165"/>
      <c r="C96" s="165"/>
      <c r="D96" s="167"/>
      <c r="E96" s="166"/>
      <c r="F96" s="166"/>
    </row>
    <row r="97" spans="1:6">
      <c r="A97" s="165"/>
      <c r="B97" s="165"/>
      <c r="C97" s="165"/>
      <c r="D97" s="167"/>
      <c r="E97" s="166"/>
      <c r="F97" s="166"/>
    </row>
    <row r="98" spans="1:6">
      <c r="A98" s="165"/>
      <c r="B98" s="165"/>
      <c r="C98" s="165"/>
      <c r="D98" s="167"/>
      <c r="E98" s="166"/>
      <c r="F98" s="166"/>
    </row>
    <row r="99" spans="1:6">
      <c r="A99" s="165"/>
      <c r="B99" s="165"/>
      <c r="C99" s="165"/>
      <c r="D99" s="167"/>
      <c r="E99" s="166"/>
      <c r="F99" s="166"/>
    </row>
    <row r="100" spans="1:6">
      <c r="A100" s="165"/>
      <c r="B100" s="165"/>
      <c r="C100" s="165"/>
      <c r="D100" s="167"/>
      <c r="E100" s="166"/>
      <c r="F100" s="166"/>
    </row>
    <row r="101" spans="1:6">
      <c r="A101" s="165"/>
      <c r="B101" s="165"/>
      <c r="C101" s="165"/>
      <c r="D101" s="167"/>
      <c r="E101" s="166"/>
      <c r="F101" s="166"/>
    </row>
    <row r="102" spans="1:6">
      <c r="A102" s="165"/>
      <c r="B102" s="165"/>
      <c r="C102" s="165"/>
      <c r="D102" s="167"/>
      <c r="E102" s="166"/>
      <c r="F102" s="166"/>
    </row>
    <row r="103" spans="1:6">
      <c r="A103" s="165"/>
      <c r="B103" s="165"/>
      <c r="C103" s="165"/>
      <c r="D103" s="167"/>
      <c r="E103" s="166"/>
      <c r="F103" s="166"/>
    </row>
    <row r="104" spans="1:6">
      <c r="A104" s="165"/>
      <c r="B104" s="165"/>
      <c r="C104" s="165"/>
      <c r="D104" s="167"/>
      <c r="E104" s="166"/>
      <c r="F104" s="166"/>
    </row>
    <row r="105" spans="1:6">
      <c r="A105" s="165"/>
      <c r="B105" s="165"/>
      <c r="C105" s="165"/>
      <c r="D105" s="167"/>
      <c r="E105" s="166"/>
      <c r="F105" s="166"/>
    </row>
    <row r="106" spans="1:6">
      <c r="A106" s="165"/>
      <c r="B106" s="165"/>
      <c r="C106" s="165"/>
      <c r="D106" s="167"/>
      <c r="E106" s="166"/>
      <c r="F106" s="166"/>
    </row>
    <row r="107" spans="1:6">
      <c r="A107" s="165"/>
      <c r="B107" s="165"/>
      <c r="C107" s="165"/>
      <c r="D107" s="167"/>
      <c r="E107" s="166"/>
      <c r="F107" s="166"/>
    </row>
    <row r="108" spans="1:6">
      <c r="A108" s="165"/>
      <c r="B108" s="165"/>
      <c r="C108" s="165"/>
      <c r="D108" s="167"/>
      <c r="E108" s="166"/>
      <c r="F108" s="166"/>
    </row>
    <row r="109" spans="1:6">
      <c r="A109" s="165"/>
      <c r="B109" s="165"/>
      <c r="C109" s="165"/>
      <c r="D109" s="167"/>
      <c r="E109" s="166"/>
      <c r="F109" s="166"/>
    </row>
    <row r="110" spans="1:6">
      <c r="A110" s="165"/>
      <c r="B110" s="165"/>
      <c r="C110" s="165"/>
      <c r="D110" s="167"/>
      <c r="E110" s="166"/>
      <c r="F110" s="166"/>
    </row>
    <row r="111" spans="1:6">
      <c r="A111" s="165"/>
      <c r="B111" s="165"/>
      <c r="C111" s="165"/>
      <c r="D111" s="167"/>
      <c r="E111" s="166"/>
      <c r="F111" s="166"/>
    </row>
    <row r="112" spans="1:6">
      <c r="A112" s="165"/>
      <c r="B112" s="165"/>
      <c r="C112" s="165"/>
      <c r="D112" s="167"/>
      <c r="E112" s="166"/>
      <c r="F112" s="166"/>
    </row>
    <row r="113" spans="1:6">
      <c r="A113" s="165"/>
      <c r="B113" s="165"/>
      <c r="C113" s="165"/>
      <c r="D113" s="167"/>
      <c r="E113" s="166"/>
      <c r="F113" s="166"/>
    </row>
    <row r="114" spans="1:6">
      <c r="A114" s="165"/>
      <c r="B114" s="165"/>
      <c r="C114" s="165"/>
      <c r="D114" s="167"/>
      <c r="E114" s="166"/>
      <c r="F114" s="166"/>
    </row>
    <row r="115" spans="1:6">
      <c r="A115" s="165"/>
      <c r="B115" s="165"/>
      <c r="C115" s="165"/>
      <c r="D115" s="167"/>
      <c r="E115" s="166"/>
      <c r="F115" s="166"/>
    </row>
    <row r="116" spans="1:6">
      <c r="A116" s="165"/>
      <c r="B116" s="165"/>
      <c r="C116" s="165"/>
      <c r="D116" s="167"/>
      <c r="E116" s="166"/>
      <c r="F116" s="166"/>
    </row>
    <row r="117" spans="1:6">
      <c r="A117" s="165"/>
      <c r="B117" s="165"/>
      <c r="C117" s="165"/>
      <c r="D117" s="167"/>
      <c r="E117" s="166"/>
      <c r="F117" s="166"/>
    </row>
    <row r="118" spans="1:6">
      <c r="A118" s="165"/>
      <c r="B118" s="165"/>
      <c r="C118" s="165"/>
      <c r="D118" s="167"/>
      <c r="E118" s="166"/>
      <c r="F118" s="166"/>
    </row>
    <row r="119" spans="1:6">
      <c r="A119" s="165"/>
      <c r="B119" s="165"/>
      <c r="C119" s="165"/>
      <c r="D119" s="167"/>
      <c r="E119" s="166"/>
      <c r="F119" s="166"/>
    </row>
    <row r="120" spans="1:6">
      <c r="A120" s="165"/>
      <c r="B120" s="165"/>
      <c r="C120" s="165"/>
      <c r="D120" s="167"/>
      <c r="E120" s="166"/>
      <c r="F120" s="166"/>
    </row>
    <row r="121" spans="1:6">
      <c r="A121" s="165"/>
      <c r="B121" s="165"/>
      <c r="C121" s="165"/>
      <c r="D121" s="167"/>
      <c r="E121" s="166"/>
      <c r="F121" s="166"/>
    </row>
    <row r="122" spans="1:6">
      <c r="A122" s="165"/>
      <c r="B122" s="165"/>
      <c r="C122" s="165"/>
      <c r="D122" s="167"/>
      <c r="E122" s="166"/>
      <c r="F122" s="166"/>
    </row>
    <row r="123" spans="1:6">
      <c r="A123" s="165"/>
      <c r="B123" s="165"/>
      <c r="C123" s="165"/>
      <c r="D123" s="167"/>
      <c r="E123" s="166"/>
      <c r="F123" s="166"/>
    </row>
    <row r="124" spans="1:6">
      <c r="A124" s="165"/>
      <c r="B124" s="165"/>
      <c r="C124" s="165"/>
      <c r="D124" s="167"/>
      <c r="E124" s="166"/>
      <c r="F124" s="166"/>
    </row>
    <row r="125" spans="1:6">
      <c r="A125" s="165"/>
      <c r="B125" s="165"/>
      <c r="C125" s="165"/>
      <c r="D125" s="167"/>
      <c r="E125" s="166"/>
      <c r="F125" s="166"/>
    </row>
    <row r="126" spans="1:6">
      <c r="A126" s="165"/>
      <c r="B126" s="165"/>
      <c r="C126" s="165"/>
      <c r="D126" s="167"/>
      <c r="E126" s="166"/>
      <c r="F126" s="166"/>
    </row>
    <row r="127" spans="1:6">
      <c r="A127" s="165"/>
      <c r="B127" s="165"/>
      <c r="C127" s="165"/>
      <c r="D127" s="167"/>
      <c r="E127" s="166"/>
      <c r="F127" s="166"/>
    </row>
    <row r="128" spans="1:6">
      <c r="A128" s="165"/>
      <c r="B128" s="165"/>
      <c r="C128" s="165"/>
      <c r="D128" s="167"/>
      <c r="E128" s="166"/>
      <c r="F128" s="166"/>
    </row>
    <row r="129" spans="1:6">
      <c r="A129" s="165"/>
      <c r="B129" s="165"/>
      <c r="C129" s="165"/>
      <c r="D129" s="167"/>
      <c r="E129" s="166"/>
      <c r="F129" s="166"/>
    </row>
    <row r="130" spans="1:6">
      <c r="A130" s="165"/>
      <c r="B130" s="165"/>
      <c r="C130" s="165"/>
      <c r="D130" s="167"/>
      <c r="E130" s="166"/>
      <c r="F130" s="166"/>
    </row>
    <row r="131" spans="1:6">
      <c r="A131" s="165"/>
      <c r="B131" s="165"/>
      <c r="C131" s="165"/>
      <c r="D131" s="167"/>
      <c r="E131" s="166"/>
      <c r="F131" s="166"/>
    </row>
    <row r="132" spans="1:6">
      <c r="A132" s="165"/>
      <c r="B132" s="165"/>
      <c r="C132" s="165"/>
      <c r="D132" s="167"/>
      <c r="E132" s="166"/>
      <c r="F132" s="166"/>
    </row>
    <row r="133" spans="1:6">
      <c r="A133" s="165"/>
      <c r="B133" s="165"/>
      <c r="C133" s="165"/>
      <c r="D133" s="167"/>
      <c r="E133" s="166"/>
      <c r="F133" s="166"/>
    </row>
    <row r="134" spans="1:6">
      <c r="A134" s="165"/>
      <c r="B134" s="165"/>
      <c r="C134" s="165"/>
      <c r="D134" s="167"/>
      <c r="E134" s="166"/>
      <c r="F134" s="166"/>
    </row>
    <row r="135" spans="1:6">
      <c r="A135" s="165"/>
      <c r="B135" s="165"/>
      <c r="C135" s="165"/>
      <c r="D135" s="167"/>
      <c r="E135" s="166"/>
      <c r="F135" s="166"/>
    </row>
    <row r="136" spans="1:6">
      <c r="A136" s="165"/>
      <c r="B136" s="165"/>
      <c r="C136" s="165"/>
      <c r="D136" s="167"/>
      <c r="E136" s="166"/>
      <c r="F136" s="166"/>
    </row>
    <row r="137" spans="1:6">
      <c r="A137" s="165"/>
      <c r="B137" s="165"/>
      <c r="C137" s="165"/>
      <c r="D137" s="167"/>
      <c r="E137" s="166"/>
      <c r="F137" s="166"/>
    </row>
    <row r="138" spans="1:6">
      <c r="A138" s="165"/>
      <c r="B138" s="165"/>
      <c r="C138" s="165"/>
      <c r="D138" s="167"/>
      <c r="E138" s="166"/>
      <c r="F138" s="166"/>
    </row>
    <row r="139" spans="1:6">
      <c r="A139" s="165"/>
      <c r="B139" s="165"/>
      <c r="C139" s="165"/>
      <c r="D139" s="167"/>
      <c r="E139" s="166"/>
      <c r="F139" s="166"/>
    </row>
    <row r="140" spans="1:6">
      <c r="A140" s="165"/>
      <c r="B140" s="165"/>
      <c r="C140" s="165"/>
      <c r="D140" s="167"/>
      <c r="E140" s="166"/>
      <c r="F140" s="166"/>
    </row>
    <row r="141" spans="1:6">
      <c r="A141" s="165"/>
      <c r="B141" s="165"/>
      <c r="C141" s="165"/>
      <c r="D141" s="167"/>
      <c r="E141" s="166"/>
      <c r="F141" s="166"/>
    </row>
    <row r="142" spans="1:6">
      <c r="A142" s="165"/>
      <c r="B142" s="165"/>
      <c r="C142" s="165"/>
      <c r="D142" s="167"/>
      <c r="E142" s="166"/>
      <c r="F142" s="166"/>
    </row>
    <row r="143" spans="1:6">
      <c r="A143" s="165"/>
      <c r="B143" s="165"/>
      <c r="C143" s="165"/>
      <c r="D143" s="167"/>
      <c r="E143" s="166"/>
      <c r="F143" s="166"/>
    </row>
    <row r="144" spans="1:6">
      <c r="A144" s="165"/>
      <c r="B144" s="165"/>
      <c r="C144" s="165"/>
      <c r="D144" s="167"/>
      <c r="E144" s="166"/>
      <c r="F144" s="166"/>
    </row>
    <row r="145" spans="1:6">
      <c r="A145" s="165"/>
      <c r="B145" s="165"/>
      <c r="C145" s="165"/>
      <c r="D145" s="167"/>
      <c r="E145" s="166"/>
      <c r="F145" s="166"/>
    </row>
    <row r="146" spans="1:6">
      <c r="A146" s="165"/>
      <c r="B146" s="165"/>
      <c r="C146" s="165"/>
      <c r="D146" s="167"/>
      <c r="E146" s="166"/>
      <c r="F146" s="166"/>
    </row>
    <row r="147" spans="1:6">
      <c r="A147" s="165"/>
      <c r="B147" s="165"/>
      <c r="C147" s="165"/>
      <c r="D147" s="167"/>
      <c r="E147" s="166"/>
      <c r="F147" s="166"/>
    </row>
    <row r="148" spans="1:6">
      <c r="A148" s="165"/>
      <c r="B148" s="165"/>
      <c r="C148" s="165"/>
      <c r="D148" s="167"/>
      <c r="E148" s="166"/>
      <c r="F148" s="166"/>
    </row>
    <row r="149" spans="1:6">
      <c r="A149" s="165"/>
      <c r="B149" s="165"/>
      <c r="C149" s="165"/>
      <c r="D149" s="167"/>
      <c r="E149" s="166"/>
      <c r="F149" s="166"/>
    </row>
    <row r="150" spans="1:6">
      <c r="A150" s="165"/>
      <c r="B150" s="165"/>
      <c r="C150" s="165"/>
      <c r="D150" s="167"/>
      <c r="E150" s="166"/>
      <c r="F150" s="166"/>
    </row>
    <row r="151" spans="1:6">
      <c r="A151" s="165"/>
      <c r="B151" s="165"/>
      <c r="C151" s="165"/>
      <c r="D151" s="167"/>
      <c r="E151" s="166"/>
      <c r="F151" s="166"/>
    </row>
    <row r="152" spans="1:6">
      <c r="A152" s="165"/>
      <c r="B152" s="165"/>
      <c r="C152" s="165"/>
      <c r="D152" s="167"/>
      <c r="E152" s="166"/>
      <c r="F152" s="166"/>
    </row>
    <row r="153" spans="1:6">
      <c r="A153" s="165"/>
      <c r="B153" s="165"/>
      <c r="C153" s="165"/>
      <c r="D153" s="167"/>
      <c r="E153" s="166"/>
      <c r="F153" s="166"/>
    </row>
    <row r="154" spans="1:6">
      <c r="A154" s="165"/>
      <c r="B154" s="165"/>
      <c r="C154" s="165"/>
      <c r="D154" s="167"/>
      <c r="E154" s="166"/>
      <c r="F154" s="166"/>
    </row>
    <row r="155" spans="1:6">
      <c r="A155" s="165"/>
      <c r="B155" s="165"/>
      <c r="C155" s="165"/>
      <c r="D155" s="167"/>
      <c r="E155" s="166"/>
      <c r="F155" s="166"/>
    </row>
    <row r="156" spans="1:6">
      <c r="A156" s="165"/>
      <c r="B156" s="165"/>
      <c r="C156" s="165"/>
      <c r="D156" s="167"/>
      <c r="E156" s="166"/>
      <c r="F156" s="166"/>
    </row>
    <row r="157" spans="1:6">
      <c r="A157" s="165"/>
      <c r="B157" s="165"/>
      <c r="C157" s="165"/>
      <c r="D157" s="167"/>
      <c r="E157" s="166"/>
      <c r="F157" s="166"/>
    </row>
    <row r="158" spans="1:6">
      <c r="A158" s="165"/>
      <c r="B158" s="165"/>
      <c r="C158" s="165"/>
      <c r="D158" s="167"/>
      <c r="E158" s="166"/>
      <c r="F158" s="166"/>
    </row>
    <row r="159" spans="1:6">
      <c r="A159" s="165"/>
      <c r="B159" s="165"/>
      <c r="C159" s="165"/>
      <c r="D159" s="167"/>
      <c r="E159" s="166"/>
      <c r="F159" s="166"/>
    </row>
    <row r="160" spans="1:6">
      <c r="A160" s="165"/>
      <c r="B160" s="165"/>
      <c r="C160" s="165"/>
      <c r="D160" s="167"/>
      <c r="E160" s="166"/>
      <c r="F160" s="166"/>
    </row>
    <row r="161" spans="1:6">
      <c r="A161" s="165"/>
      <c r="B161" s="165"/>
      <c r="C161" s="165"/>
      <c r="D161" s="167"/>
      <c r="E161" s="166"/>
      <c r="F161" s="166"/>
    </row>
    <row r="162" spans="1:6">
      <c r="A162" s="165"/>
      <c r="B162" s="165"/>
      <c r="C162" s="165"/>
      <c r="D162" s="167"/>
      <c r="E162" s="166"/>
      <c r="F162" s="166"/>
    </row>
    <row r="163" spans="1:6">
      <c r="A163" s="165"/>
      <c r="B163" s="165"/>
      <c r="C163" s="165"/>
      <c r="D163" s="167"/>
      <c r="E163" s="166"/>
      <c r="F163" s="166"/>
    </row>
    <row r="164" spans="1:6">
      <c r="A164" s="165"/>
      <c r="B164" s="165"/>
      <c r="C164" s="165"/>
      <c r="D164" s="167"/>
      <c r="E164" s="166"/>
      <c r="F164" s="166"/>
    </row>
    <row r="165" spans="1:6">
      <c r="A165" s="165"/>
      <c r="B165" s="165"/>
      <c r="C165" s="165"/>
      <c r="D165" s="167"/>
      <c r="E165" s="166"/>
      <c r="F165" s="166"/>
    </row>
    <row r="166" spans="1:6">
      <c r="A166" s="165"/>
      <c r="B166" s="165"/>
      <c r="C166" s="165"/>
      <c r="D166" s="167"/>
      <c r="E166" s="166"/>
      <c r="F166" s="166"/>
    </row>
    <row r="167" spans="1:6">
      <c r="A167" s="165"/>
      <c r="B167" s="165"/>
      <c r="C167" s="165"/>
      <c r="D167" s="167"/>
      <c r="E167" s="166"/>
      <c r="F167" s="166"/>
    </row>
    <row r="168" spans="1:6">
      <c r="A168" s="165"/>
      <c r="B168" s="165"/>
      <c r="C168" s="165"/>
      <c r="D168" s="167"/>
      <c r="E168" s="166"/>
      <c r="F168" s="166"/>
    </row>
    <row r="169" spans="1:6">
      <c r="A169" s="165"/>
      <c r="B169" s="165"/>
      <c r="C169" s="165"/>
      <c r="D169" s="167"/>
      <c r="E169" s="166"/>
      <c r="F169" s="166"/>
    </row>
    <row r="170" spans="1:6">
      <c r="A170" s="165"/>
      <c r="B170" s="165"/>
      <c r="C170" s="165"/>
      <c r="D170" s="167"/>
      <c r="E170" s="166"/>
      <c r="F170" s="166"/>
    </row>
    <row r="171" spans="1:6">
      <c r="A171" s="165"/>
      <c r="B171" s="165"/>
      <c r="C171" s="165"/>
      <c r="D171" s="167"/>
      <c r="E171" s="166"/>
      <c r="F171" s="166"/>
    </row>
    <row r="172" spans="1:6">
      <c r="A172" s="165"/>
      <c r="B172" s="165"/>
      <c r="C172" s="165"/>
      <c r="D172" s="167"/>
      <c r="E172" s="166"/>
      <c r="F172" s="166"/>
    </row>
    <row r="173" spans="1:6">
      <c r="A173" s="165"/>
      <c r="B173" s="165"/>
      <c r="C173" s="165"/>
      <c r="D173" s="167"/>
      <c r="E173" s="166"/>
      <c r="F173" s="166"/>
    </row>
    <row r="174" spans="1:6">
      <c r="A174" s="165"/>
      <c r="B174" s="165"/>
      <c r="C174" s="165"/>
      <c r="D174" s="167"/>
      <c r="E174" s="166"/>
      <c r="F174" s="166"/>
    </row>
    <row r="175" spans="1:6">
      <c r="A175" s="165"/>
      <c r="B175" s="165"/>
      <c r="C175" s="165"/>
      <c r="D175" s="167"/>
      <c r="E175" s="166"/>
      <c r="F175" s="166"/>
    </row>
    <row r="176" spans="1:6">
      <c r="A176" s="165"/>
      <c r="B176" s="165"/>
      <c r="C176" s="165"/>
      <c r="D176" s="167"/>
      <c r="E176" s="166"/>
      <c r="F176" s="166"/>
    </row>
    <row r="177" spans="1:6">
      <c r="A177" s="165"/>
      <c r="B177" s="165"/>
      <c r="C177" s="165"/>
      <c r="D177" s="167"/>
      <c r="E177" s="166"/>
      <c r="F177" s="166"/>
    </row>
    <row r="178" spans="1:6">
      <c r="A178" s="165"/>
      <c r="B178" s="165"/>
      <c r="C178" s="165"/>
      <c r="D178" s="167"/>
      <c r="E178" s="166"/>
      <c r="F178" s="166"/>
    </row>
    <row r="179" spans="1:6">
      <c r="A179" s="165"/>
      <c r="B179" s="165"/>
      <c r="C179" s="165"/>
      <c r="D179" s="167"/>
      <c r="E179" s="166"/>
      <c r="F179" s="166"/>
    </row>
    <row r="180" spans="1:6">
      <c r="A180" s="165"/>
      <c r="B180" s="165"/>
      <c r="C180" s="165"/>
      <c r="D180" s="167"/>
      <c r="E180" s="166"/>
      <c r="F180" s="166"/>
    </row>
    <row r="181" spans="1:6">
      <c r="A181" s="165"/>
      <c r="B181" s="165"/>
      <c r="C181" s="165"/>
      <c r="D181" s="167"/>
      <c r="E181" s="166"/>
      <c r="F181" s="166"/>
    </row>
    <row r="182" spans="1:6">
      <c r="A182" s="165"/>
      <c r="B182" s="165"/>
      <c r="C182" s="165"/>
      <c r="D182" s="167"/>
      <c r="E182" s="166"/>
      <c r="F182" s="166"/>
    </row>
    <row r="183" spans="1:6">
      <c r="A183" s="165"/>
      <c r="B183" s="165"/>
      <c r="C183" s="165"/>
      <c r="D183" s="167"/>
      <c r="E183" s="166"/>
      <c r="F183" s="166"/>
    </row>
    <row r="184" spans="1:6">
      <c r="A184" s="165"/>
      <c r="B184" s="165"/>
      <c r="C184" s="165"/>
      <c r="D184" s="167"/>
      <c r="E184" s="166"/>
      <c r="F184" s="166"/>
    </row>
    <row r="185" spans="1:6">
      <c r="A185" s="165"/>
      <c r="B185" s="165"/>
      <c r="C185" s="165"/>
      <c r="D185" s="167"/>
      <c r="E185" s="166"/>
      <c r="F185" s="166"/>
    </row>
    <row r="186" spans="1:6">
      <c r="A186" s="165"/>
      <c r="B186" s="165"/>
      <c r="C186" s="165"/>
      <c r="D186" s="167"/>
      <c r="E186" s="166"/>
      <c r="F186" s="166"/>
    </row>
    <row r="187" spans="1:6">
      <c r="A187" s="165"/>
      <c r="B187" s="165"/>
      <c r="C187" s="165"/>
      <c r="D187" s="167"/>
      <c r="E187" s="166"/>
      <c r="F187" s="166"/>
    </row>
    <row r="188" spans="1:6">
      <c r="A188" s="165"/>
      <c r="B188" s="165"/>
      <c r="C188" s="165"/>
      <c r="D188" s="167"/>
      <c r="E188" s="166"/>
      <c r="F188" s="166"/>
    </row>
    <row r="189" spans="1:6">
      <c r="A189" s="165"/>
      <c r="B189" s="165"/>
      <c r="C189" s="165"/>
      <c r="D189" s="167"/>
      <c r="E189" s="166"/>
      <c r="F189" s="166"/>
    </row>
    <row r="190" spans="1:6">
      <c r="A190" s="165"/>
      <c r="B190" s="165"/>
      <c r="C190" s="165"/>
      <c r="D190" s="167"/>
      <c r="E190" s="166"/>
      <c r="F190" s="166"/>
    </row>
    <row r="191" spans="1:6">
      <c r="A191" s="165"/>
      <c r="B191" s="165"/>
      <c r="C191" s="165"/>
      <c r="D191" s="167"/>
      <c r="E191" s="166"/>
      <c r="F191" s="166"/>
    </row>
    <row r="192" spans="1:6">
      <c r="A192" s="165"/>
      <c r="B192" s="165"/>
      <c r="C192" s="165"/>
      <c r="D192" s="167"/>
      <c r="E192" s="166"/>
      <c r="F192" s="166"/>
    </row>
    <row r="193" spans="1:6">
      <c r="A193" s="165"/>
      <c r="B193" s="165"/>
      <c r="C193" s="165"/>
      <c r="D193" s="167"/>
      <c r="E193" s="166"/>
      <c r="F193" s="166"/>
    </row>
    <row r="194" spans="1:6">
      <c r="A194" s="165"/>
      <c r="B194" s="165"/>
      <c r="C194" s="165"/>
      <c r="D194" s="167"/>
      <c r="E194" s="166"/>
      <c r="F194" s="166"/>
    </row>
    <row r="195" spans="1:6">
      <c r="A195" s="165"/>
      <c r="B195" s="165"/>
      <c r="C195" s="165"/>
      <c r="D195" s="167"/>
      <c r="E195" s="166"/>
      <c r="F195" s="166"/>
    </row>
    <row r="196" spans="1:6">
      <c r="A196" s="165"/>
      <c r="B196" s="165"/>
      <c r="C196" s="165"/>
      <c r="D196" s="167"/>
      <c r="E196" s="166"/>
      <c r="F196" s="166"/>
    </row>
    <row r="197" spans="1:6">
      <c r="A197" s="165"/>
      <c r="B197" s="165"/>
      <c r="C197" s="165"/>
      <c r="D197" s="167"/>
      <c r="E197" s="166"/>
      <c r="F197" s="166"/>
    </row>
    <row r="198" spans="1:6">
      <c r="A198" s="165"/>
      <c r="B198" s="165"/>
      <c r="C198" s="165"/>
      <c r="D198" s="167"/>
      <c r="E198" s="166"/>
      <c r="F198" s="166"/>
    </row>
    <row r="199" spans="1:6">
      <c r="A199" s="165"/>
      <c r="B199" s="165"/>
      <c r="C199" s="165"/>
      <c r="D199" s="167"/>
      <c r="E199" s="166"/>
      <c r="F199" s="166"/>
    </row>
    <row r="200" spans="1:6">
      <c r="A200" s="165"/>
      <c r="B200" s="165"/>
      <c r="C200" s="165"/>
      <c r="D200" s="167"/>
      <c r="E200" s="166"/>
      <c r="F200" s="166"/>
    </row>
    <row r="201" spans="1:6">
      <c r="A201" s="165"/>
      <c r="B201" s="165"/>
      <c r="C201" s="165"/>
      <c r="D201" s="167"/>
      <c r="E201" s="166"/>
      <c r="F201" s="166"/>
    </row>
    <row r="202" spans="1:6">
      <c r="A202" s="165"/>
      <c r="B202" s="165"/>
      <c r="C202" s="165"/>
      <c r="D202" s="167"/>
      <c r="E202" s="166"/>
      <c r="F202" s="166"/>
    </row>
    <row r="203" spans="1:6">
      <c r="A203" s="165"/>
      <c r="B203" s="165"/>
      <c r="C203" s="165"/>
      <c r="D203" s="167"/>
      <c r="E203" s="166"/>
      <c r="F203" s="166"/>
    </row>
    <row r="204" spans="1:6">
      <c r="A204" s="165"/>
      <c r="B204" s="165"/>
      <c r="C204" s="165"/>
      <c r="D204" s="167"/>
      <c r="E204" s="166"/>
      <c r="F204" s="166"/>
    </row>
    <row r="205" spans="1:6">
      <c r="A205" s="165"/>
      <c r="B205" s="165"/>
      <c r="C205" s="165"/>
      <c r="D205" s="167"/>
      <c r="E205" s="166"/>
      <c r="F205" s="166"/>
    </row>
    <row r="206" spans="1:6">
      <c r="A206" s="165"/>
      <c r="B206" s="165"/>
      <c r="C206" s="165"/>
      <c r="D206" s="167"/>
      <c r="E206" s="166"/>
      <c r="F206" s="166"/>
    </row>
    <row r="207" spans="1:6">
      <c r="A207" s="165"/>
      <c r="B207" s="165"/>
      <c r="C207" s="165"/>
      <c r="D207" s="167"/>
      <c r="E207" s="166"/>
      <c r="F207" s="166"/>
    </row>
    <row r="208" spans="1:6">
      <c r="A208" s="165"/>
      <c r="B208" s="165"/>
      <c r="C208" s="165"/>
      <c r="D208" s="167"/>
      <c r="E208" s="166"/>
      <c r="F208" s="166"/>
    </row>
    <row r="209" spans="1:6">
      <c r="A209" s="165"/>
      <c r="B209" s="165"/>
      <c r="C209" s="165"/>
      <c r="D209" s="167"/>
      <c r="E209" s="166"/>
      <c r="F209" s="166"/>
    </row>
    <row r="210" spans="1:6">
      <c r="A210" s="165"/>
      <c r="B210" s="165"/>
      <c r="C210" s="165"/>
      <c r="D210" s="167"/>
      <c r="E210" s="166"/>
      <c r="F210" s="166"/>
    </row>
    <row r="211" spans="1:6">
      <c r="A211" s="165"/>
      <c r="B211" s="165"/>
      <c r="C211" s="165"/>
      <c r="D211" s="167"/>
      <c r="E211" s="166"/>
      <c r="F211" s="166"/>
    </row>
    <row r="212" spans="1:6">
      <c r="A212" s="165"/>
      <c r="B212" s="165"/>
      <c r="C212" s="165"/>
      <c r="D212" s="167"/>
      <c r="E212" s="166"/>
      <c r="F212" s="166"/>
    </row>
    <row r="213" spans="1:6">
      <c r="A213" s="165"/>
      <c r="B213" s="165"/>
      <c r="C213" s="165"/>
      <c r="D213" s="167"/>
      <c r="E213" s="166"/>
      <c r="F213" s="166"/>
    </row>
    <row r="214" spans="1:6">
      <c r="A214" s="165"/>
      <c r="B214" s="165"/>
      <c r="C214" s="165"/>
      <c r="D214" s="167"/>
      <c r="E214" s="166"/>
      <c r="F214" s="166"/>
    </row>
    <row r="215" spans="1:6">
      <c r="A215" s="165"/>
      <c r="B215" s="165"/>
      <c r="C215" s="165"/>
      <c r="D215" s="167"/>
      <c r="E215" s="166"/>
      <c r="F215" s="166"/>
    </row>
    <row r="216" spans="1:6">
      <c r="A216" s="165"/>
      <c r="B216" s="165"/>
      <c r="C216" s="165"/>
      <c r="D216" s="167"/>
      <c r="E216" s="166"/>
      <c r="F216" s="166"/>
    </row>
    <row r="217" spans="1:6">
      <c r="A217" s="165"/>
      <c r="B217" s="165"/>
      <c r="C217" s="165"/>
      <c r="D217" s="167"/>
      <c r="E217" s="166"/>
      <c r="F217" s="166"/>
    </row>
    <row r="218" spans="1:6">
      <c r="A218" s="165"/>
      <c r="B218" s="165"/>
      <c r="C218" s="165"/>
      <c r="D218" s="167"/>
      <c r="E218" s="166"/>
      <c r="F218" s="166"/>
    </row>
    <row r="219" spans="1:6">
      <c r="A219" s="165"/>
      <c r="B219" s="165"/>
      <c r="C219" s="165"/>
      <c r="D219" s="167"/>
      <c r="E219" s="166"/>
      <c r="F219" s="166"/>
    </row>
    <row r="220" spans="1:6">
      <c r="A220" s="165"/>
      <c r="B220" s="165"/>
      <c r="C220" s="165"/>
      <c r="D220" s="167"/>
      <c r="E220" s="166"/>
      <c r="F220" s="166"/>
    </row>
    <row r="221" spans="1:6">
      <c r="A221" s="165"/>
      <c r="B221" s="165"/>
      <c r="C221" s="165"/>
      <c r="D221" s="167"/>
      <c r="E221" s="166"/>
      <c r="F221" s="166"/>
    </row>
    <row r="222" spans="1:6">
      <c r="A222" s="165"/>
      <c r="B222" s="165"/>
      <c r="C222" s="165"/>
      <c r="D222" s="167"/>
      <c r="E222" s="166"/>
      <c r="F222" s="166"/>
    </row>
    <row r="223" spans="1:6">
      <c r="A223" s="165"/>
      <c r="B223" s="165"/>
      <c r="C223" s="165"/>
      <c r="D223" s="167"/>
      <c r="E223" s="166"/>
      <c r="F223" s="166"/>
    </row>
    <row r="224" spans="1:6">
      <c r="A224" s="165"/>
      <c r="B224" s="165"/>
      <c r="C224" s="165"/>
      <c r="D224" s="167"/>
      <c r="E224" s="166"/>
      <c r="F224" s="166"/>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view="pageBreakPreview" zoomScale="80" zoomScaleNormal="100" zoomScaleSheetLayoutView="80" workbookViewId="0"/>
  </sheetViews>
  <sheetFormatPr defaultRowHeight="12.75" outlineLevelCol="1"/>
  <cols>
    <col min="1" max="1" width="4.7109375" customWidth="1"/>
    <col min="2" max="2" width="21.140625" bestFit="1" customWidth="1"/>
    <col min="3" max="3" width="5.5703125" hidden="1" customWidth="1" outlineLevel="1"/>
    <col min="4" max="16" width="9.140625" hidden="1" customWidth="1" outlineLevel="1"/>
    <col min="17" max="17" width="9.140625" collapsed="1"/>
    <col min="18" max="18" width="5.5703125" hidden="1" customWidth="1"/>
    <col min="20" max="20" width="9.140625" hidden="1" customWidth="1"/>
    <col min="22" max="23" width="9.140625" style="2"/>
    <col min="26" max="26" width="9.140625" customWidth="1"/>
    <col min="27" max="27" width="2.7109375" hidden="1" customWidth="1" outlineLevel="1"/>
    <col min="28" max="32" width="9.140625" hidden="1" customWidth="1" outlineLevel="1"/>
    <col min="33" max="33" width="5.7109375" hidden="1" customWidth="1" outlineLevel="1"/>
    <col min="34" max="34" width="21.140625" hidden="1" customWidth="1" outlineLevel="1"/>
    <col min="35" max="36" width="9.140625" hidden="1" customWidth="1" outlineLevel="1"/>
    <col min="37" max="37" width="10.7109375" hidden="1" customWidth="1" outlineLevel="1"/>
    <col min="38" max="42" width="9.140625" hidden="1" customWidth="1" outlineLevel="1"/>
    <col min="43" max="43" width="9.140625" collapsed="1"/>
  </cols>
  <sheetData>
    <row r="1" spans="1:43">
      <c r="A1" s="404" t="s">
        <v>489</v>
      </c>
      <c r="B1" s="1"/>
    </row>
    <row r="2" spans="1:43">
      <c r="A2" s="7" t="s">
        <v>656</v>
      </c>
      <c r="B2" s="1"/>
      <c r="W2" s="232"/>
    </row>
    <row r="3" spans="1:43">
      <c r="A3" s="7" t="s">
        <v>657</v>
      </c>
      <c r="B3" s="1"/>
      <c r="W3" s="232"/>
    </row>
    <row r="4" spans="1:43">
      <c r="B4" s="1"/>
      <c r="W4" s="232"/>
    </row>
    <row r="5" spans="1:43">
      <c r="A5" s="404"/>
      <c r="B5" s="233"/>
      <c r="C5" s="234"/>
      <c r="W5" s="232"/>
    </row>
    <row r="6" spans="1:43" s="247" customFormat="1" ht="36.75">
      <c r="A6" s="235" t="s">
        <v>0</v>
      </c>
      <c r="B6" s="236" t="s">
        <v>1</v>
      </c>
      <c r="C6" s="236" t="s">
        <v>8</v>
      </c>
      <c r="D6" s="144">
        <v>41306</v>
      </c>
      <c r="E6" s="144">
        <v>41306</v>
      </c>
      <c r="F6" s="144">
        <v>41275</v>
      </c>
      <c r="G6" s="144">
        <v>41275</v>
      </c>
      <c r="H6" s="144">
        <v>41244</v>
      </c>
      <c r="I6" s="144">
        <v>41244</v>
      </c>
      <c r="J6" s="237" t="s">
        <v>9</v>
      </c>
      <c r="K6" s="237" t="s">
        <v>10</v>
      </c>
      <c r="L6" s="237" t="s">
        <v>11</v>
      </c>
      <c r="M6" s="237" t="s">
        <v>12</v>
      </c>
      <c r="N6" s="238" t="s">
        <v>490</v>
      </c>
      <c r="O6" s="238" t="s">
        <v>491</v>
      </c>
      <c r="P6" s="238" t="s">
        <v>492</v>
      </c>
      <c r="Q6" s="239" t="s">
        <v>493</v>
      </c>
      <c r="R6" s="240"/>
      <c r="S6" s="239" t="s">
        <v>494</v>
      </c>
      <c r="T6" s="240" t="s">
        <v>18</v>
      </c>
      <c r="U6" s="241" t="s">
        <v>495</v>
      </c>
      <c r="V6" s="241" t="s">
        <v>496</v>
      </c>
      <c r="W6" s="241" t="s">
        <v>497</v>
      </c>
      <c r="X6" s="242" t="s">
        <v>488</v>
      </c>
      <c r="Y6" s="242" t="s">
        <v>20</v>
      </c>
      <c r="Z6" s="24" t="s">
        <v>24</v>
      </c>
      <c r="AA6" s="241"/>
      <c r="AB6" s="287" t="s">
        <v>21</v>
      </c>
      <c r="AC6" s="288" t="s">
        <v>22</v>
      </c>
      <c r="AD6" s="243"/>
      <c r="AE6" s="244"/>
      <c r="AF6" s="244"/>
      <c r="AG6" s="235" t="s">
        <v>7</v>
      </c>
      <c r="AH6" s="245" t="s">
        <v>1</v>
      </c>
      <c r="AI6" s="243" t="s">
        <v>26</v>
      </c>
      <c r="AJ6" s="244" t="s">
        <v>27</v>
      </c>
      <c r="AK6" s="243" t="s">
        <v>28</v>
      </c>
      <c r="AL6" s="244"/>
      <c r="AM6" s="244"/>
      <c r="AN6" s="243" t="s">
        <v>29</v>
      </c>
      <c r="AO6" s="242" t="s">
        <v>488</v>
      </c>
      <c r="AP6" s="246" t="s">
        <v>142</v>
      </c>
      <c r="AQ6" s="246"/>
    </row>
    <row r="7" spans="1:43">
      <c r="A7" s="248">
        <v>1</v>
      </c>
      <c r="B7" s="234" t="s">
        <v>498</v>
      </c>
      <c r="C7" s="234" t="s">
        <v>499</v>
      </c>
      <c r="D7" s="249">
        <v>53.53</v>
      </c>
      <c r="E7" s="249">
        <v>50.5</v>
      </c>
      <c r="F7" s="249">
        <v>51.48</v>
      </c>
      <c r="G7" s="249">
        <v>48.01</v>
      </c>
      <c r="H7" s="249">
        <v>48.13</v>
      </c>
      <c r="I7" s="249">
        <v>45.06</v>
      </c>
      <c r="J7" s="250">
        <f t="shared" ref="J7:M12" si="0">(N7)*($AB7)</f>
        <v>0.29610000000000009</v>
      </c>
      <c r="K7" s="250">
        <f t="shared" si="0"/>
        <v>0.37541250000000004</v>
      </c>
      <c r="L7" s="250">
        <f t="shared" si="0"/>
        <v>0.37541250000000004</v>
      </c>
      <c r="M7" s="250">
        <f t="shared" si="0"/>
        <v>0.37541250000000004</v>
      </c>
      <c r="N7" s="251">
        <v>0.28000000000000003</v>
      </c>
      <c r="O7" s="251">
        <v>0.35499999999999998</v>
      </c>
      <c r="P7" s="251">
        <v>0.35499999999999998</v>
      </c>
      <c r="Q7" s="252">
        <v>0.35499999999999998</v>
      </c>
      <c r="R7" s="253"/>
      <c r="S7" s="250">
        <f t="shared" ref="S7:S13" si="1">AVERAGE(D7:I7)</f>
        <v>49.451666666666661</v>
      </c>
      <c r="T7" s="250">
        <f t="shared" ref="T7:T13" ca="1" si="2">(J7*(AC7)^0.75)+(K7*(AC7)^0.5)+(L7*(AC7)^0.25)+M7</f>
        <v>1.466186616472152</v>
      </c>
      <c r="U7" s="254">
        <v>5.5E-2</v>
      </c>
      <c r="V7" s="254">
        <v>0.06</v>
      </c>
      <c r="W7" s="254">
        <f>AVERAGE(U7:V7)</f>
        <v>5.7499999999999996E-2</v>
      </c>
      <c r="X7" s="255">
        <v>1032.1099999999999</v>
      </c>
      <c r="Y7" s="256">
        <f t="shared" ref="Y7" ca="1" si="3">T7/(S7*0.95)+W7</f>
        <v>8.8709349192044373E-2</v>
      </c>
      <c r="Z7" s="256">
        <f ca="1">T7/(S7*1)+W7</f>
        <v>8.7148881732442146E-2</v>
      </c>
      <c r="AA7" s="256"/>
      <c r="AB7" s="287">
        <f t="shared" ref="AB7" si="4">W7+1</f>
        <v>1.0575000000000001</v>
      </c>
      <c r="AC7" s="287">
        <f t="shared" ref="AC7" ca="1" si="5">Y7+1</f>
        <v>1.0887093491920443</v>
      </c>
      <c r="AD7" s="258"/>
      <c r="AE7" s="259"/>
      <c r="AF7" s="260"/>
      <c r="AG7" s="261">
        <f t="shared" ref="AG7:AH12" si="6">A7</f>
        <v>1</v>
      </c>
      <c r="AH7" s="245" t="str">
        <f t="shared" si="6"/>
        <v>Amer. States Water</v>
      </c>
      <c r="AI7" s="262">
        <v>2</v>
      </c>
      <c r="AJ7" s="263" t="s">
        <v>500</v>
      </c>
      <c r="AK7" s="263">
        <v>3</v>
      </c>
      <c r="AL7" s="263"/>
      <c r="AM7" s="246"/>
      <c r="AN7" s="264">
        <v>0.7</v>
      </c>
      <c r="AO7" s="265">
        <f>X7</f>
        <v>1032.1099999999999</v>
      </c>
      <c r="AP7" s="264" t="s">
        <v>501</v>
      </c>
      <c r="AQ7" s="264"/>
    </row>
    <row r="8" spans="1:43">
      <c r="A8" s="248">
        <v>2</v>
      </c>
      <c r="B8" s="234" t="s">
        <v>502</v>
      </c>
      <c r="C8" s="234" t="s">
        <v>503</v>
      </c>
      <c r="D8" s="249">
        <v>39.979999999999997</v>
      </c>
      <c r="E8" s="249">
        <v>38.034999999999997</v>
      </c>
      <c r="F8" s="249">
        <v>38.895000000000003</v>
      </c>
      <c r="G8" s="249">
        <v>36.96</v>
      </c>
      <c r="H8" s="249">
        <v>38.5</v>
      </c>
      <c r="I8" s="249">
        <v>36.56</v>
      </c>
      <c r="J8" s="250">
        <f t="shared" si="0"/>
        <v>0.25012499999999999</v>
      </c>
      <c r="K8" s="250">
        <f t="shared" si="0"/>
        <v>0.27187499999999998</v>
      </c>
      <c r="L8" s="250">
        <f t="shared" si="0"/>
        <v>0.27187499999999998</v>
      </c>
      <c r="M8" s="250">
        <f t="shared" si="0"/>
        <v>0.27187499999999998</v>
      </c>
      <c r="N8" s="251">
        <v>0.23</v>
      </c>
      <c r="O8" s="251">
        <v>0.25</v>
      </c>
      <c r="P8" s="251">
        <v>0.25</v>
      </c>
      <c r="Q8" s="252">
        <v>0.25</v>
      </c>
      <c r="R8" s="253"/>
      <c r="S8" s="250">
        <f t="shared" si="1"/>
        <v>38.155000000000001</v>
      </c>
      <c r="T8" s="250">
        <f t="shared" ca="1" si="2"/>
        <v>1.110911419601214</v>
      </c>
      <c r="U8" s="254">
        <v>0.09</v>
      </c>
      <c r="V8" s="254">
        <v>8.5000000000000006E-2</v>
      </c>
      <c r="W8" s="254">
        <f t="shared" ref="W8:W13" si="7">AVERAGE(U8:V8)</f>
        <v>8.7499999999999994E-2</v>
      </c>
      <c r="X8" s="255">
        <v>7020.09</v>
      </c>
      <c r="Y8" s="256">
        <f t="shared" ref="Y8:Y13" ca="1" si="8">T8/(S8*0.95)+W8</f>
        <v>0.11814815729748364</v>
      </c>
      <c r="Z8" s="256">
        <f t="shared" ref="Z8:Z13" ca="1" si="9">T8/(S8*1)+W8</f>
        <v>0.11661574943260945</v>
      </c>
      <c r="AA8" s="256"/>
      <c r="AB8" s="287">
        <f t="shared" ref="AB8:AB13" si="10">W8+1</f>
        <v>1.0874999999999999</v>
      </c>
      <c r="AC8" s="287">
        <f t="shared" ref="AC8:AC13" ca="1" si="11">Y8+1</f>
        <v>1.1181481572974836</v>
      </c>
      <c r="AD8" s="258"/>
      <c r="AE8" s="259"/>
      <c r="AF8" s="260"/>
      <c r="AG8" s="261">
        <f t="shared" ref="AG8:AG15" si="12">A8</f>
        <v>2</v>
      </c>
      <c r="AH8" s="245" t="str">
        <f t="shared" si="6"/>
        <v>Amer. Water Works</v>
      </c>
      <c r="AI8" s="262">
        <v>3</v>
      </c>
      <c r="AJ8" s="263" t="s">
        <v>5</v>
      </c>
      <c r="AK8" s="263">
        <v>6</v>
      </c>
      <c r="AL8" s="263"/>
      <c r="AM8" s="246"/>
      <c r="AN8" s="264">
        <v>0.65</v>
      </c>
      <c r="AO8" s="265">
        <f t="shared" ref="AO8:AO13" si="13">X8</f>
        <v>7020.09</v>
      </c>
      <c r="AP8" s="264" t="s">
        <v>501</v>
      </c>
      <c r="AQ8" s="264"/>
    </row>
    <row r="9" spans="1:43">
      <c r="A9" s="248">
        <v>3</v>
      </c>
      <c r="B9" s="234" t="s">
        <v>504</v>
      </c>
      <c r="C9" s="234" t="s">
        <v>505</v>
      </c>
      <c r="D9" s="249">
        <v>29.35</v>
      </c>
      <c r="E9" s="249">
        <v>27.25</v>
      </c>
      <c r="F9" s="249">
        <v>27.46</v>
      </c>
      <c r="G9" s="249">
        <v>25.74</v>
      </c>
      <c r="H9" s="249">
        <v>25.7</v>
      </c>
      <c r="I9" s="249">
        <v>24.53</v>
      </c>
      <c r="J9" s="250">
        <f t="shared" si="0"/>
        <v>0.1767975</v>
      </c>
      <c r="K9" s="250">
        <f t="shared" si="0"/>
        <v>0.1767975</v>
      </c>
      <c r="L9" s="250">
        <f t="shared" si="0"/>
        <v>0.18751249999999997</v>
      </c>
      <c r="M9" s="250">
        <f t="shared" si="0"/>
        <v>0.18751249999999997</v>
      </c>
      <c r="N9" s="251">
        <v>0.16500000000000001</v>
      </c>
      <c r="O9" s="251">
        <v>0.16500000000000001</v>
      </c>
      <c r="P9" s="251">
        <v>0.17499999999999999</v>
      </c>
      <c r="Q9" s="252">
        <v>0.17499999999999999</v>
      </c>
      <c r="R9" s="253"/>
      <c r="S9" s="250">
        <f t="shared" si="1"/>
        <v>26.671666666666667</v>
      </c>
      <c r="T9" s="250">
        <f t="shared" ca="1" si="2"/>
        <v>0.75520739624712485</v>
      </c>
      <c r="U9" s="254">
        <v>7.0000000000000007E-2</v>
      </c>
      <c r="V9" s="254">
        <v>7.2999999999999995E-2</v>
      </c>
      <c r="W9" s="254">
        <f t="shared" si="7"/>
        <v>7.1500000000000008E-2</v>
      </c>
      <c r="X9" s="255">
        <v>4081.31</v>
      </c>
      <c r="Y9" s="256">
        <f t="shared" ca="1" si="8"/>
        <v>0.10130522979232677</v>
      </c>
      <c r="Z9" s="256">
        <f t="shared" ca="1" si="9"/>
        <v>9.981496830271043E-2</v>
      </c>
      <c r="AA9" s="256"/>
      <c r="AB9" s="287">
        <f t="shared" si="10"/>
        <v>1.0714999999999999</v>
      </c>
      <c r="AC9" s="287">
        <f t="shared" ca="1" si="11"/>
        <v>1.1013052297923267</v>
      </c>
      <c r="AD9" s="258"/>
      <c r="AE9" s="259"/>
      <c r="AF9" s="260"/>
      <c r="AG9" s="261">
        <f t="shared" si="12"/>
        <v>3</v>
      </c>
      <c r="AH9" s="245" t="str">
        <f t="shared" si="6"/>
        <v>Aqua America</v>
      </c>
      <c r="AI9" s="262">
        <v>2</v>
      </c>
      <c r="AJ9" s="263" t="s">
        <v>500</v>
      </c>
      <c r="AK9" s="263">
        <v>3</v>
      </c>
      <c r="AL9" s="263"/>
      <c r="AM9" s="246"/>
      <c r="AN9" s="264">
        <v>0.6</v>
      </c>
      <c r="AO9" s="265">
        <f t="shared" si="13"/>
        <v>4081.31</v>
      </c>
      <c r="AP9" s="264" t="s">
        <v>501</v>
      </c>
      <c r="AQ9" s="264"/>
    </row>
    <row r="10" spans="1:43">
      <c r="A10" s="248">
        <v>4</v>
      </c>
      <c r="B10" s="234" t="s">
        <v>506</v>
      </c>
      <c r="C10" s="234" t="s">
        <v>507</v>
      </c>
      <c r="D10" s="249">
        <v>20.399999999999999</v>
      </c>
      <c r="E10" s="249">
        <v>19.190000000000001</v>
      </c>
      <c r="F10" s="249">
        <v>19.7</v>
      </c>
      <c r="G10" s="249">
        <v>18.420000000000002</v>
      </c>
      <c r="H10" s="249">
        <v>18.37</v>
      </c>
      <c r="I10" s="249">
        <v>17.760000000000002</v>
      </c>
      <c r="J10" s="250">
        <f t="shared" si="0"/>
        <v>0.16669</v>
      </c>
      <c r="K10" s="250">
        <f t="shared" si="0"/>
        <v>0.16669</v>
      </c>
      <c r="L10" s="250">
        <f t="shared" si="0"/>
        <v>0.16669</v>
      </c>
      <c r="M10" s="250">
        <f t="shared" si="0"/>
        <v>0.16880000000000001</v>
      </c>
      <c r="N10" s="251">
        <v>0.158</v>
      </c>
      <c r="O10" s="251">
        <v>0.158</v>
      </c>
      <c r="P10" s="251">
        <v>0.158</v>
      </c>
      <c r="Q10" s="252">
        <v>0.16</v>
      </c>
      <c r="R10" s="253"/>
      <c r="S10" s="250">
        <f t="shared" si="1"/>
        <v>18.973333333333336</v>
      </c>
      <c r="T10" s="250">
        <f t="shared" ca="1" si="2"/>
        <v>0.69178404630438894</v>
      </c>
      <c r="U10" s="254">
        <v>0.06</v>
      </c>
      <c r="V10" s="254">
        <v>0.05</v>
      </c>
      <c r="W10" s="254">
        <f t="shared" si="7"/>
        <v>5.5E-2</v>
      </c>
      <c r="X10" s="255">
        <v>857.02</v>
      </c>
      <c r="Y10" s="256">
        <f t="shared" ca="1" si="8"/>
        <v>9.3379852404356367E-2</v>
      </c>
      <c r="Z10" s="256">
        <f t="shared" ca="1" si="9"/>
        <v>9.1460859784138551E-2</v>
      </c>
      <c r="AA10" s="256"/>
      <c r="AB10" s="287">
        <f t="shared" si="10"/>
        <v>1.0549999999999999</v>
      </c>
      <c r="AC10" s="287">
        <f t="shared" ca="1" si="11"/>
        <v>1.0933798524043563</v>
      </c>
      <c r="AD10" s="258"/>
      <c r="AE10" s="259"/>
      <c r="AF10" s="260"/>
      <c r="AG10" s="261">
        <f t="shared" si="12"/>
        <v>4</v>
      </c>
      <c r="AH10" s="245" t="str">
        <f t="shared" si="6"/>
        <v>California Water</v>
      </c>
      <c r="AI10" s="262">
        <v>3</v>
      </c>
      <c r="AJ10" s="263" t="s">
        <v>500</v>
      </c>
      <c r="AK10" s="263">
        <v>3</v>
      </c>
      <c r="AL10" s="263"/>
      <c r="AM10" s="246"/>
      <c r="AN10" s="264">
        <v>0.65</v>
      </c>
      <c r="AO10" s="265">
        <f t="shared" si="13"/>
        <v>857.02</v>
      </c>
      <c r="AP10" s="264" t="s">
        <v>501</v>
      </c>
      <c r="AQ10" s="264"/>
    </row>
    <row r="11" spans="1:43">
      <c r="A11" s="248">
        <v>5</v>
      </c>
      <c r="B11" s="234" t="s">
        <v>512</v>
      </c>
      <c r="C11" s="234" t="s">
        <v>513</v>
      </c>
      <c r="D11" s="249">
        <v>30.2</v>
      </c>
      <c r="E11" s="249">
        <v>29.07</v>
      </c>
      <c r="F11" s="249">
        <v>30.29</v>
      </c>
      <c r="G11" s="249">
        <v>29.35</v>
      </c>
      <c r="H11" s="249">
        <v>31.98</v>
      </c>
      <c r="I11" s="249">
        <v>28.65</v>
      </c>
      <c r="J11" s="250">
        <f t="shared" si="0"/>
        <v>0.25418400000000002</v>
      </c>
      <c r="K11" s="250">
        <f t="shared" si="0"/>
        <v>0.25952400000000003</v>
      </c>
      <c r="L11" s="250">
        <f t="shared" si="0"/>
        <v>0.25952400000000003</v>
      </c>
      <c r="M11" s="250">
        <f t="shared" si="0"/>
        <v>0.25952400000000003</v>
      </c>
      <c r="N11" s="251">
        <v>0.23799999999999999</v>
      </c>
      <c r="O11" s="251">
        <v>0.24299999999999999</v>
      </c>
      <c r="P11" s="251">
        <v>0.24299999999999999</v>
      </c>
      <c r="Q11" s="252">
        <v>0.24299999999999999</v>
      </c>
      <c r="R11" s="253"/>
      <c r="S11" s="250">
        <f t="shared" si="1"/>
        <v>29.923333333333332</v>
      </c>
      <c r="T11" s="250">
        <f t="shared" ca="1" si="2"/>
        <v>1.0726364907924679</v>
      </c>
      <c r="U11" s="254">
        <v>7.4999999999999997E-2</v>
      </c>
      <c r="V11" s="254">
        <v>6.0999999999999999E-2</v>
      </c>
      <c r="W11" s="254">
        <f t="shared" si="7"/>
        <v>6.8000000000000005E-2</v>
      </c>
      <c r="X11" s="255">
        <v>312.17</v>
      </c>
      <c r="Y11" s="256">
        <f t="shared" ca="1" si="8"/>
        <v>0.10573279635533386</v>
      </c>
      <c r="Z11" s="256">
        <f t="shared" ca="1" si="9"/>
        <v>0.10384615653756717</v>
      </c>
      <c r="AA11" s="256"/>
      <c r="AB11" s="287">
        <f t="shared" si="10"/>
        <v>1.0680000000000001</v>
      </c>
      <c r="AC11" s="287">
        <f t="shared" ca="1" si="11"/>
        <v>1.1057327963553338</v>
      </c>
      <c r="AD11" s="258"/>
      <c r="AE11" s="259"/>
      <c r="AF11" s="260"/>
      <c r="AG11" s="261">
        <f t="shared" si="12"/>
        <v>5</v>
      </c>
      <c r="AH11" s="245" t="str">
        <f t="shared" si="6"/>
        <v>Conn. Water Services</v>
      </c>
      <c r="AI11" s="262">
        <v>3</v>
      </c>
      <c r="AJ11" s="263" t="s">
        <v>3</v>
      </c>
      <c r="AK11" s="263">
        <v>4</v>
      </c>
      <c r="AL11" s="263"/>
      <c r="AM11" s="246"/>
      <c r="AN11" s="264">
        <v>0.75</v>
      </c>
      <c r="AO11" s="265">
        <f t="shared" si="13"/>
        <v>312.17</v>
      </c>
      <c r="AP11" s="264" t="s">
        <v>501</v>
      </c>
      <c r="AQ11" s="264"/>
    </row>
    <row r="12" spans="1:43">
      <c r="A12" s="248">
        <v>6</v>
      </c>
      <c r="B12" s="234" t="s">
        <v>508</v>
      </c>
      <c r="C12" s="234" t="s">
        <v>509</v>
      </c>
      <c r="D12" s="249">
        <v>20</v>
      </c>
      <c r="E12" s="249">
        <v>18.95</v>
      </c>
      <c r="F12" s="249">
        <v>20.059999999999999</v>
      </c>
      <c r="G12" s="249">
        <v>19</v>
      </c>
      <c r="H12" s="249">
        <v>19.559999999999999</v>
      </c>
      <c r="I12" s="249">
        <v>18.5</v>
      </c>
      <c r="J12" s="250">
        <f t="shared" si="0"/>
        <v>0.19397249999999999</v>
      </c>
      <c r="K12" s="250">
        <f t="shared" si="0"/>
        <v>0.19397249999999999</v>
      </c>
      <c r="L12" s="250">
        <f t="shared" si="0"/>
        <v>0.19711799999999999</v>
      </c>
      <c r="M12" s="250">
        <f t="shared" si="0"/>
        <v>0.19711799999999999</v>
      </c>
      <c r="N12" s="251">
        <v>0.185</v>
      </c>
      <c r="O12" s="251">
        <v>0.185</v>
      </c>
      <c r="P12" s="251">
        <v>0.188</v>
      </c>
      <c r="Q12" s="252">
        <v>0.188</v>
      </c>
      <c r="R12" s="253"/>
      <c r="S12" s="250">
        <f t="shared" si="1"/>
        <v>19.345000000000002</v>
      </c>
      <c r="T12" s="250">
        <f t="shared" ca="1" si="2"/>
        <v>0.80866979911246339</v>
      </c>
      <c r="U12" s="254">
        <v>7.0000000000000007E-2</v>
      </c>
      <c r="V12" s="254">
        <v>2.7E-2</v>
      </c>
      <c r="W12" s="254">
        <f t="shared" si="7"/>
        <v>4.8500000000000001E-2</v>
      </c>
      <c r="X12" s="255">
        <v>308.37</v>
      </c>
      <c r="Y12" s="256">
        <f t="shared" ca="1" si="8"/>
        <v>9.2502655336614295E-2</v>
      </c>
      <c r="Z12" s="256">
        <f t="shared" ca="1" si="9"/>
        <v>9.0302522569783578E-2</v>
      </c>
      <c r="AA12" s="256"/>
      <c r="AB12" s="287">
        <f t="shared" si="10"/>
        <v>1.0485</v>
      </c>
      <c r="AC12" s="287">
        <f t="shared" ca="1" si="11"/>
        <v>1.0925026553366144</v>
      </c>
      <c r="AD12" s="258"/>
      <c r="AE12" s="259"/>
      <c r="AF12" s="260"/>
      <c r="AG12" s="261">
        <f t="shared" si="12"/>
        <v>6</v>
      </c>
      <c r="AH12" s="245" t="str">
        <f t="shared" si="6"/>
        <v>Middlesex Water</v>
      </c>
      <c r="AI12" s="262">
        <v>2</v>
      </c>
      <c r="AJ12" s="263" t="s">
        <v>4</v>
      </c>
      <c r="AK12" s="263">
        <v>5</v>
      </c>
      <c r="AL12" s="263"/>
      <c r="AM12" s="246"/>
      <c r="AN12" s="264">
        <v>0.7</v>
      </c>
      <c r="AO12" s="265">
        <f t="shared" si="13"/>
        <v>308.37</v>
      </c>
      <c r="AP12" s="264" t="s">
        <v>501</v>
      </c>
      <c r="AQ12" s="264"/>
    </row>
    <row r="13" spans="1:43">
      <c r="A13" s="248">
        <v>7</v>
      </c>
      <c r="B13" s="234" t="s">
        <v>510</v>
      </c>
      <c r="C13" s="234" t="s">
        <v>511</v>
      </c>
      <c r="D13" s="249">
        <v>28.11</v>
      </c>
      <c r="E13" s="249">
        <v>26.01</v>
      </c>
      <c r="F13" s="249">
        <v>27.6</v>
      </c>
      <c r="G13" s="249">
        <v>25.25</v>
      </c>
      <c r="H13" s="249">
        <v>26.94</v>
      </c>
      <c r="I13" s="249">
        <v>23.37</v>
      </c>
      <c r="J13" s="250">
        <f t="shared" ref="J13" si="14">(N13)*($AB13)</f>
        <v>0.19758000000000001</v>
      </c>
      <c r="K13" s="250">
        <f t="shared" ref="K13" si="15">(O13)*($AB13)</f>
        <v>0.19758000000000001</v>
      </c>
      <c r="L13" s="250">
        <f t="shared" ref="L13" si="16">(P13)*($AB13)</f>
        <v>0.19758000000000001</v>
      </c>
      <c r="M13" s="250">
        <f t="shared" ref="M13" si="17">(Q13)*($AB13)</f>
        <v>0.20202000000000001</v>
      </c>
      <c r="N13" s="251">
        <v>0.17799999999999999</v>
      </c>
      <c r="O13" s="251">
        <v>0.17799999999999999</v>
      </c>
      <c r="P13" s="251">
        <v>0.17799999999999999</v>
      </c>
      <c r="Q13" s="252">
        <v>0.182</v>
      </c>
      <c r="R13" s="253"/>
      <c r="S13" s="250">
        <f t="shared" si="1"/>
        <v>26.213333333333335</v>
      </c>
      <c r="T13" s="250">
        <f t="shared" ca="1" si="2"/>
        <v>0.83612257314520622</v>
      </c>
      <c r="U13" s="278">
        <v>0.08</v>
      </c>
      <c r="V13" s="278">
        <v>0.14000000000000001</v>
      </c>
      <c r="W13" s="254">
        <f t="shared" si="7"/>
        <v>0.11000000000000001</v>
      </c>
      <c r="X13" s="255">
        <v>495.22</v>
      </c>
      <c r="Y13" s="256">
        <f t="shared" ca="1" si="8"/>
        <v>0.14357562402200058</v>
      </c>
      <c r="Z13" s="256">
        <f t="shared" ca="1" si="9"/>
        <v>0.14189684282090056</v>
      </c>
      <c r="AA13" s="256"/>
      <c r="AB13" s="287">
        <f t="shared" si="10"/>
        <v>1.1100000000000001</v>
      </c>
      <c r="AC13" s="287">
        <f t="shared" ca="1" si="11"/>
        <v>1.1435756240220005</v>
      </c>
      <c r="AD13" s="258"/>
      <c r="AE13" s="259"/>
      <c r="AF13" s="260"/>
      <c r="AG13" s="261">
        <f t="shared" si="12"/>
        <v>7</v>
      </c>
      <c r="AH13" s="245" t="str">
        <f>B13</f>
        <v>SJW Corp.</v>
      </c>
      <c r="AI13" s="262">
        <v>3</v>
      </c>
      <c r="AJ13" s="263" t="s">
        <v>3</v>
      </c>
      <c r="AK13" s="284">
        <v>4</v>
      </c>
      <c r="AL13" s="263"/>
      <c r="AM13" s="246"/>
      <c r="AN13" s="264">
        <v>0.85</v>
      </c>
      <c r="AO13" s="265">
        <f t="shared" si="13"/>
        <v>495.22</v>
      </c>
      <c r="AP13" s="264" t="s">
        <v>501</v>
      </c>
      <c r="AQ13" s="264"/>
    </row>
    <row r="14" spans="1:43">
      <c r="A14" s="248">
        <f>A13+1</f>
        <v>8</v>
      </c>
      <c r="B14" s="234" t="s">
        <v>390</v>
      </c>
      <c r="C14" s="234"/>
      <c r="D14" s="249"/>
      <c r="E14" s="249"/>
      <c r="F14" s="249"/>
      <c r="G14" s="249"/>
      <c r="H14" s="249"/>
      <c r="I14" s="249"/>
      <c r="J14" s="250"/>
      <c r="K14" s="250"/>
      <c r="L14" s="250"/>
      <c r="M14" s="250"/>
      <c r="N14" s="251"/>
      <c r="O14" s="251"/>
      <c r="P14" s="251"/>
      <c r="Q14" s="252"/>
      <c r="R14" s="253"/>
      <c r="S14" s="250"/>
      <c r="T14" s="250"/>
      <c r="U14" s="266"/>
      <c r="V14" s="266"/>
      <c r="W14" s="254"/>
      <c r="X14" s="255"/>
      <c r="Y14" s="256">
        <f ca="1">SUMPRODUCT($X7:$X13,Y7:Y13)/SUM($X7:$X13)</f>
        <v>0.10967363664443071</v>
      </c>
      <c r="Z14" s="256">
        <f ca="1">SUMPRODUCT($X7:$X13,Z7:Z13)/SUM($X7:$X13)</f>
        <v>0.10810030852675781</v>
      </c>
      <c r="AA14" s="256"/>
      <c r="AB14" s="287"/>
      <c r="AC14" s="287"/>
      <c r="AD14" s="258"/>
      <c r="AE14" s="259"/>
      <c r="AF14" s="260"/>
      <c r="AG14" s="261">
        <f t="shared" si="12"/>
        <v>8</v>
      </c>
      <c r="AH14" s="245" t="str">
        <f>B14</f>
        <v>Market-weighted Average</v>
      </c>
      <c r="AI14" s="285">
        <f>SUMPRODUCT($X7:$X13,AI7:AI13)/SUM($X7:$X13)</f>
        <v>2.6156473459711944</v>
      </c>
      <c r="AJ14" s="263" t="s">
        <v>4</v>
      </c>
      <c r="AK14" s="285">
        <f>SUMPRODUCT($X7:$X13,AK7:AK13)/SUM($X7:$X13)</f>
        <v>4.593927248057426</v>
      </c>
      <c r="AL14" s="263"/>
      <c r="AM14" s="246"/>
      <c r="AN14" s="286">
        <f>SUMPRODUCT($X7:$X13,AN7:AN13)/SUM($X7:$X13)</f>
        <v>0.64951932790265909</v>
      </c>
      <c r="AO14" s="265"/>
      <c r="AP14" s="264"/>
      <c r="AQ14" s="264"/>
    </row>
    <row r="15" spans="1:43">
      <c r="A15" s="248">
        <f>A14+1</f>
        <v>9</v>
      </c>
      <c r="B15" s="234" t="s">
        <v>23</v>
      </c>
      <c r="C15" s="234"/>
      <c r="D15" s="249"/>
      <c r="E15" s="249"/>
      <c r="F15" s="249"/>
      <c r="G15" s="249"/>
      <c r="H15" s="249"/>
      <c r="I15" s="249"/>
      <c r="J15" s="250"/>
      <c r="K15" s="250"/>
      <c r="L15" s="250"/>
      <c r="M15" s="250"/>
      <c r="N15" s="251"/>
      <c r="O15" s="251"/>
      <c r="P15" s="251"/>
      <c r="Q15" s="252"/>
      <c r="R15" s="253"/>
      <c r="S15" s="250"/>
      <c r="T15" s="250"/>
      <c r="U15" s="266"/>
      <c r="V15" s="266"/>
      <c r="X15" s="255"/>
      <c r="Y15" s="256">
        <f ca="1">AVERAGE(Y7:Y13)</f>
        <v>0.10619338062859428</v>
      </c>
      <c r="Z15" s="256">
        <f ca="1">AVERAGE(Z7:Z13)</f>
        <v>0.10444085445430741</v>
      </c>
      <c r="AA15" s="256"/>
      <c r="AB15" s="257"/>
      <c r="AC15" s="257"/>
      <c r="AD15" s="258"/>
      <c r="AE15" s="259"/>
      <c r="AF15" s="260"/>
      <c r="AG15" s="261">
        <f t="shared" si="12"/>
        <v>9</v>
      </c>
      <c r="AH15" s="245" t="str">
        <f>B15</f>
        <v>Average</v>
      </c>
      <c r="AI15" s="285">
        <f>AVERAGE(AI7:AI13)</f>
        <v>2.5714285714285716</v>
      </c>
      <c r="AJ15" s="263" t="s">
        <v>3</v>
      </c>
      <c r="AK15" s="285">
        <f>AVERAGE(AK7:AK13)</f>
        <v>4</v>
      </c>
      <c r="AL15" s="263"/>
      <c r="AM15" s="246"/>
      <c r="AN15" s="286">
        <f>AVERAGE(AN7:AN13)</f>
        <v>0.7</v>
      </c>
      <c r="AO15" s="267"/>
      <c r="AP15" s="264"/>
      <c r="AQ15" s="264"/>
    </row>
    <row r="16" spans="1:43">
      <c r="A16" s="248">
        <v>10</v>
      </c>
      <c r="B16" s="234" t="s">
        <v>514</v>
      </c>
      <c r="C16" s="234"/>
      <c r="D16" s="249"/>
      <c r="E16" s="249"/>
      <c r="F16" s="249"/>
      <c r="G16" s="249"/>
      <c r="H16" s="249"/>
      <c r="I16" s="249"/>
      <c r="J16" s="250"/>
      <c r="K16" s="250"/>
      <c r="L16" s="250"/>
      <c r="M16" s="250"/>
      <c r="N16" s="251"/>
      <c r="O16" s="251"/>
      <c r="P16" s="251"/>
      <c r="Q16" s="252"/>
      <c r="R16" s="253"/>
      <c r="S16" s="250"/>
      <c r="T16" s="250"/>
      <c r="U16" s="266"/>
      <c r="V16" s="266"/>
      <c r="W16" s="254"/>
      <c r="X16" s="255"/>
      <c r="Y16" s="256">
        <f ca="1">AVERAGE(Y14:Y15)</f>
        <v>0.10793350863651249</v>
      </c>
      <c r="Z16" s="256">
        <f ca="1">AVERAGE(Z14:Z15)</f>
        <v>0.10627058149053262</v>
      </c>
      <c r="AA16" s="256"/>
      <c r="AB16" s="257"/>
      <c r="AC16" s="257"/>
      <c r="AD16" s="258"/>
      <c r="AE16" s="259"/>
      <c r="AF16" s="260"/>
      <c r="AG16" s="261"/>
      <c r="AH16" s="245"/>
      <c r="AI16" s="262"/>
      <c r="AJ16" s="263"/>
      <c r="AK16" s="246"/>
      <c r="AL16" s="263"/>
      <c r="AM16" s="246"/>
      <c r="AN16" s="264"/>
      <c r="AO16" s="265"/>
      <c r="AP16" s="264"/>
      <c r="AQ16" s="264"/>
    </row>
    <row r="17" spans="1:43">
      <c r="A17" s="248"/>
      <c r="B17" s="234"/>
      <c r="C17" s="234"/>
      <c r="D17" s="249"/>
      <c r="E17" s="249"/>
      <c r="F17" s="249"/>
      <c r="G17" s="249"/>
      <c r="H17" s="249"/>
      <c r="I17" s="249"/>
      <c r="J17" s="250"/>
      <c r="K17" s="250"/>
      <c r="L17" s="250"/>
      <c r="M17" s="250"/>
      <c r="N17" s="251"/>
      <c r="O17" s="251"/>
      <c r="P17" s="251"/>
      <c r="Q17" s="252"/>
      <c r="R17" s="253"/>
      <c r="S17" s="250"/>
      <c r="T17" s="250"/>
      <c r="U17" s="266"/>
      <c r="V17" s="266"/>
      <c r="W17" s="254"/>
      <c r="X17" s="255"/>
      <c r="Y17" s="256"/>
      <c r="Z17" s="256"/>
      <c r="AA17" s="256"/>
      <c r="AB17" s="257"/>
      <c r="AC17" s="257"/>
      <c r="AD17" s="258"/>
      <c r="AE17" s="259"/>
      <c r="AF17" s="260"/>
      <c r="AG17" s="261"/>
      <c r="AH17" s="245"/>
      <c r="AI17" s="262"/>
      <c r="AJ17" s="263"/>
      <c r="AK17" s="246"/>
      <c r="AL17" s="263"/>
      <c r="AM17" s="246"/>
      <c r="AN17" s="264"/>
      <c r="AO17" s="265"/>
      <c r="AP17" s="264"/>
      <c r="AQ17" s="264"/>
    </row>
    <row r="18" spans="1:43">
      <c r="A18" s="248"/>
      <c r="C18" s="234"/>
      <c r="D18" s="249"/>
      <c r="E18" s="249"/>
      <c r="F18" s="249"/>
      <c r="G18" s="249"/>
      <c r="H18" s="249"/>
      <c r="I18" s="249"/>
      <c r="J18" s="250"/>
      <c r="K18" s="250"/>
      <c r="L18" s="250"/>
      <c r="M18" s="250"/>
      <c r="N18" s="251"/>
      <c r="O18" s="251"/>
      <c r="P18" s="251"/>
      <c r="Q18" s="252"/>
      <c r="R18" s="253"/>
      <c r="S18" s="250"/>
      <c r="T18" s="250"/>
      <c r="U18" s="266"/>
      <c r="V18" s="266"/>
      <c r="W18" s="254"/>
      <c r="X18" s="255"/>
      <c r="Z18" s="268"/>
      <c r="AA18" s="256"/>
      <c r="AB18" s="257"/>
      <c r="AC18" s="257"/>
      <c r="AD18" s="258"/>
      <c r="AE18" s="259"/>
      <c r="AF18" s="260"/>
      <c r="AG18" s="261"/>
      <c r="AH18" s="245"/>
      <c r="AI18" s="262"/>
      <c r="AJ18" s="263"/>
      <c r="AK18" s="246"/>
      <c r="AL18" s="263"/>
      <c r="AM18" s="246"/>
      <c r="AN18" s="264"/>
      <c r="AO18" s="265"/>
      <c r="AP18" s="264"/>
      <c r="AQ18" s="264"/>
    </row>
    <row r="19" spans="1:43">
      <c r="A19" s="248"/>
      <c r="B19" s="234"/>
      <c r="C19" s="234"/>
      <c r="D19" s="249"/>
      <c r="E19" s="249"/>
      <c r="F19" s="249"/>
      <c r="G19" s="249"/>
      <c r="H19" s="249"/>
      <c r="I19" s="249"/>
      <c r="J19" s="250"/>
      <c r="K19" s="250"/>
      <c r="L19" s="250"/>
      <c r="M19" s="250"/>
      <c r="N19" s="251"/>
      <c r="O19" s="251"/>
      <c r="P19" s="251"/>
      <c r="Q19" s="252"/>
      <c r="R19" s="253"/>
      <c r="S19" s="250"/>
      <c r="T19" s="250"/>
      <c r="U19" s="266"/>
      <c r="V19" s="266"/>
      <c r="W19" s="254"/>
      <c r="X19" s="255"/>
      <c r="Y19" s="256"/>
      <c r="Z19" s="234"/>
      <c r="AA19" s="256"/>
      <c r="AB19" s="257"/>
      <c r="AC19" s="257"/>
      <c r="AD19" s="258"/>
      <c r="AE19" s="259"/>
      <c r="AF19" s="260"/>
      <c r="AG19" s="261"/>
      <c r="AH19" s="245"/>
      <c r="AI19" s="262"/>
      <c r="AJ19" s="263"/>
      <c r="AK19" s="246"/>
      <c r="AL19" s="263"/>
      <c r="AM19" s="246"/>
      <c r="AN19" s="264"/>
      <c r="AO19" s="265"/>
      <c r="AP19" s="264"/>
      <c r="AQ19" s="264"/>
    </row>
    <row r="20" spans="1:43">
      <c r="F20" s="269"/>
      <c r="G20" s="270"/>
      <c r="H20" s="271"/>
      <c r="I20" s="271"/>
      <c r="J20" s="272"/>
      <c r="K20" s="272"/>
      <c r="L20" s="272"/>
      <c r="M20" s="271"/>
      <c r="N20" s="273"/>
      <c r="R20" s="274"/>
    </row>
    <row r="21" spans="1:43">
      <c r="F21" s="269"/>
      <c r="G21" s="270"/>
      <c r="H21" s="271"/>
      <c r="I21" s="271"/>
      <c r="J21" s="272"/>
      <c r="K21" s="272"/>
      <c r="L21" s="272"/>
      <c r="M21" s="275"/>
      <c r="N21" s="273"/>
      <c r="R21" s="274"/>
    </row>
    <row r="22" spans="1:43">
      <c r="F22" s="269"/>
      <c r="G22" s="270"/>
      <c r="H22" s="271"/>
      <c r="I22" s="271"/>
      <c r="J22" s="272"/>
      <c r="K22" s="272"/>
      <c r="L22" s="272"/>
      <c r="M22" s="275"/>
      <c r="N22" s="273"/>
      <c r="S22" s="280"/>
      <c r="T22" s="79"/>
      <c r="U22" s="280"/>
      <c r="V22" s="280"/>
      <c r="W22" s="280"/>
      <c r="X22" s="280"/>
      <c r="Y22" s="280"/>
      <c r="Z22" s="280"/>
    </row>
    <row r="23" spans="1:43">
      <c r="F23" s="269"/>
      <c r="G23" s="270"/>
      <c r="H23" s="271"/>
      <c r="I23" s="271"/>
      <c r="J23" s="272"/>
      <c r="K23" s="272"/>
      <c r="L23" s="272"/>
      <c r="M23" s="271"/>
      <c r="N23" s="273"/>
      <c r="S23" s="78"/>
      <c r="T23" s="281"/>
      <c r="U23" s="208"/>
      <c r="V23" s="208"/>
      <c r="W23" s="282"/>
      <c r="X23" s="282"/>
      <c r="Y23" s="282"/>
      <c r="Z23" s="282"/>
    </row>
    <row r="24" spans="1:43">
      <c r="F24" s="269"/>
      <c r="G24" s="270"/>
      <c r="H24" s="271"/>
      <c r="I24" s="271"/>
      <c r="J24" s="272"/>
      <c r="K24" s="276"/>
      <c r="L24" s="272"/>
      <c r="M24" s="271"/>
      <c r="N24" s="273"/>
      <c r="S24" s="78"/>
      <c r="T24" s="281"/>
      <c r="U24" s="208"/>
      <c r="V24" s="208"/>
      <c r="W24" s="282"/>
      <c r="X24" s="282"/>
      <c r="Y24" s="282"/>
      <c r="Z24" s="282"/>
    </row>
    <row r="25" spans="1:43">
      <c r="F25" s="269"/>
      <c r="G25" s="270"/>
      <c r="H25" s="271"/>
      <c r="I25" s="271"/>
      <c r="J25" s="272"/>
      <c r="K25" s="272"/>
      <c r="L25" s="272"/>
      <c r="M25" s="271"/>
      <c r="N25" s="273"/>
      <c r="S25" s="78"/>
      <c r="T25" s="281"/>
      <c r="U25" s="208"/>
      <c r="V25" s="208"/>
      <c r="W25" s="282"/>
      <c r="X25" s="282"/>
      <c r="Y25" s="282"/>
      <c r="Z25" s="282"/>
    </row>
    <row r="26" spans="1:43">
      <c r="F26" s="269"/>
      <c r="G26" s="270"/>
      <c r="H26" s="277"/>
      <c r="I26" s="277"/>
      <c r="J26" s="277"/>
      <c r="K26" s="277"/>
      <c r="L26" s="277"/>
      <c r="M26" s="277"/>
      <c r="N26" s="273"/>
      <c r="S26" s="78"/>
      <c r="T26" s="281"/>
      <c r="U26" s="208"/>
      <c r="V26" s="208"/>
      <c r="W26" s="282"/>
      <c r="X26" s="282"/>
      <c r="Y26" s="282"/>
      <c r="Z26" s="282"/>
    </row>
    <row r="27" spans="1:43">
      <c r="F27" s="269"/>
      <c r="G27" s="270"/>
      <c r="H27" s="277"/>
      <c r="I27" s="277"/>
      <c r="J27" s="277"/>
      <c r="K27" s="277"/>
      <c r="L27" s="277"/>
      <c r="M27" s="277"/>
      <c r="N27" s="273"/>
      <c r="S27" s="78"/>
      <c r="T27" s="281"/>
      <c r="U27" s="208"/>
      <c r="V27" s="208"/>
      <c r="W27" s="282"/>
      <c r="X27" s="282"/>
      <c r="Y27" s="282"/>
      <c r="Z27" s="282"/>
    </row>
    <row r="28" spans="1:43">
      <c r="S28" s="78"/>
      <c r="T28" s="281"/>
      <c r="U28" s="208"/>
      <c r="V28" s="208"/>
      <c r="W28" s="282"/>
      <c r="X28" s="282"/>
      <c r="Y28" s="282"/>
      <c r="Z28" s="282"/>
    </row>
    <row r="29" spans="1:43">
      <c r="S29" s="78"/>
      <c r="T29" s="281"/>
      <c r="U29" s="208"/>
      <c r="V29" s="208"/>
      <c r="W29" s="282"/>
      <c r="X29" s="282"/>
      <c r="Y29" s="282"/>
      <c r="Z29" s="282"/>
    </row>
    <row r="30" spans="1:43">
      <c r="S30" s="78"/>
      <c r="T30" s="281"/>
      <c r="U30" s="283"/>
      <c r="V30" s="283"/>
      <c r="W30" s="283"/>
      <c r="X30" s="283"/>
      <c r="Y30" s="283"/>
      <c r="Z30" s="282"/>
    </row>
    <row r="31" spans="1:43">
      <c r="S31" s="78"/>
      <c r="T31" s="281"/>
      <c r="U31" s="79"/>
      <c r="V31" s="79"/>
      <c r="W31" s="79"/>
      <c r="X31" s="79"/>
      <c r="Y31" s="79"/>
      <c r="Z31" s="282"/>
    </row>
    <row r="32" spans="1:43">
      <c r="S32" s="78"/>
      <c r="T32" s="281"/>
      <c r="U32" s="79"/>
      <c r="V32" s="79"/>
      <c r="W32" s="79"/>
      <c r="X32" s="79"/>
      <c r="Y32" s="79"/>
      <c r="Z32" s="282"/>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C11"/>
  <sheetViews>
    <sheetView view="pageBreakPreview" zoomScale="60" zoomScaleNormal="100" zoomScalePageLayoutView="70" workbookViewId="0"/>
  </sheetViews>
  <sheetFormatPr defaultRowHeight="12.75"/>
  <cols>
    <col min="1" max="1" width="32.140625" bestFit="1" customWidth="1"/>
    <col min="2" max="2" width="14.140625" bestFit="1" customWidth="1"/>
  </cols>
  <sheetData>
    <row r="2" spans="1:3">
      <c r="A2" s="1" t="s">
        <v>401</v>
      </c>
      <c r="B2" s="1"/>
    </row>
    <row r="3" spans="1:3">
      <c r="A3" s="1" t="s">
        <v>402</v>
      </c>
      <c r="B3" s="3" t="s">
        <v>20</v>
      </c>
    </row>
    <row r="4" spans="1:3">
      <c r="A4" s="1" t="s">
        <v>653</v>
      </c>
      <c r="B4" s="226">
        <v>0.1</v>
      </c>
    </row>
    <row r="5" spans="1:3">
      <c r="A5" s="1" t="s">
        <v>654</v>
      </c>
      <c r="B5" s="226">
        <v>0.108</v>
      </c>
    </row>
    <row r="6" spans="1:3">
      <c r="A6" s="1" t="s">
        <v>403</v>
      </c>
      <c r="B6" s="226">
        <v>0.113</v>
      </c>
    </row>
    <row r="7" spans="1:3">
      <c r="A7" s="1" t="s">
        <v>404</v>
      </c>
      <c r="B7" s="226">
        <v>0.108</v>
      </c>
    </row>
    <row r="8" spans="1:3">
      <c r="A8" s="1" t="s">
        <v>405</v>
      </c>
      <c r="B8" s="226">
        <v>0.10199999999999999</v>
      </c>
    </row>
    <row r="9" spans="1:3">
      <c r="A9" s="1" t="s">
        <v>406</v>
      </c>
      <c r="B9" s="226">
        <v>0.106</v>
      </c>
    </row>
    <row r="10" spans="1:3">
      <c r="A10" s="1" t="s">
        <v>23</v>
      </c>
      <c r="B10" s="226">
        <f>AVERAGE(B4:B9)</f>
        <v>0.10616666666666667</v>
      </c>
      <c r="C10" s="279"/>
    </row>
    <row r="11" spans="1:3">
      <c r="A11" s="1" t="s">
        <v>407</v>
      </c>
      <c r="B11" s="226">
        <f>AVERAGE(B4:B7)</f>
        <v>0.10725</v>
      </c>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4"/>
  <sheetViews>
    <sheetView view="pageBreakPreview" zoomScale="70" zoomScaleNormal="90" zoomScaleSheetLayoutView="70" workbookViewId="0"/>
  </sheetViews>
  <sheetFormatPr defaultRowHeight="11.25"/>
  <cols>
    <col min="1" max="1" width="3.85546875" style="43" customWidth="1"/>
    <col min="2" max="16384" width="9.140625" style="43"/>
  </cols>
  <sheetData>
    <row r="1" spans="1:21">
      <c r="A1" s="162"/>
      <c r="B1" s="289"/>
      <c r="C1" s="290"/>
      <c r="D1" s="291"/>
      <c r="E1" s="292"/>
      <c r="F1" s="162"/>
      <c r="G1" s="162"/>
      <c r="H1" s="162"/>
      <c r="I1" s="162"/>
      <c r="J1" s="162"/>
      <c r="K1" s="162"/>
      <c r="L1" s="162"/>
      <c r="M1" s="162"/>
      <c r="N1" s="162"/>
      <c r="O1" s="162"/>
      <c r="P1" s="162"/>
      <c r="Q1" s="162"/>
      <c r="R1" s="162"/>
      <c r="S1" s="162"/>
      <c r="T1" s="162"/>
      <c r="U1" s="162"/>
    </row>
    <row r="2" spans="1:21">
      <c r="A2" s="162"/>
      <c r="B2" s="404" t="s">
        <v>489</v>
      </c>
      <c r="C2" s="294"/>
      <c r="D2" s="291"/>
      <c r="E2" s="295"/>
      <c r="F2" s="162"/>
      <c r="G2" s="173"/>
      <c r="H2" s="162"/>
      <c r="I2" s="162"/>
      <c r="J2" s="162" t="s">
        <v>411</v>
      </c>
      <c r="K2" s="162"/>
      <c r="L2" s="162"/>
      <c r="M2" s="162"/>
      <c r="N2" s="162"/>
      <c r="O2" s="190"/>
      <c r="P2" s="162"/>
      <c r="Q2" s="162"/>
      <c r="R2" s="162"/>
      <c r="S2" s="162"/>
      <c r="T2" s="162"/>
      <c r="U2" s="162"/>
    </row>
    <row r="3" spans="1:21">
      <c r="A3" s="162"/>
      <c r="B3" s="296" t="s">
        <v>25</v>
      </c>
      <c r="C3" s="294"/>
      <c r="D3" s="291"/>
      <c r="E3" s="292"/>
      <c r="F3" s="162"/>
      <c r="G3" s="297" t="s">
        <v>410</v>
      </c>
      <c r="H3" s="162"/>
      <c r="I3" s="162"/>
      <c r="J3" s="162" t="s">
        <v>412</v>
      </c>
      <c r="K3" s="162"/>
      <c r="L3" s="162"/>
      <c r="M3" s="162"/>
      <c r="N3" s="162"/>
      <c r="O3" s="298"/>
      <c r="P3" s="162"/>
      <c r="Q3" s="162"/>
      <c r="R3" s="299"/>
      <c r="S3" s="162"/>
      <c r="T3" s="300"/>
      <c r="U3" s="162"/>
    </row>
    <row r="4" spans="1:21">
      <c r="A4" s="162"/>
      <c r="B4" s="296" t="s">
        <v>409</v>
      </c>
      <c r="C4" s="294"/>
      <c r="D4" s="291"/>
      <c r="E4" s="292"/>
      <c r="F4" s="162"/>
      <c r="G4" s="297" t="s">
        <v>516</v>
      </c>
      <c r="H4" s="162"/>
      <c r="I4" s="162"/>
      <c r="J4" s="162"/>
      <c r="K4" s="162"/>
      <c r="L4" s="162"/>
      <c r="M4" s="162"/>
      <c r="N4" s="162"/>
      <c r="O4" s="301"/>
      <c r="P4" s="301"/>
      <c r="Q4" s="301"/>
      <c r="R4" s="293"/>
      <c r="S4" s="302"/>
      <c r="T4" s="303"/>
      <c r="U4" s="162"/>
    </row>
    <row r="5" spans="1:21">
      <c r="A5" s="162"/>
      <c r="B5" s="296" t="s">
        <v>517</v>
      </c>
      <c r="C5" s="294"/>
      <c r="D5" s="291"/>
      <c r="E5" s="292"/>
      <c r="F5" s="162"/>
      <c r="G5" s="297" t="s">
        <v>518</v>
      </c>
      <c r="H5" s="162"/>
      <c r="I5" s="162"/>
      <c r="J5" s="162" t="s">
        <v>413</v>
      </c>
      <c r="K5" s="162"/>
      <c r="L5" s="162"/>
      <c r="M5" s="162"/>
      <c r="N5" s="162"/>
      <c r="O5" s="299"/>
      <c r="P5" s="162"/>
      <c r="Q5" s="162"/>
      <c r="R5" s="293"/>
      <c r="S5" s="302"/>
      <c r="T5" s="303"/>
      <c r="U5" s="162"/>
    </row>
    <row r="6" spans="1:21">
      <c r="A6" s="162"/>
      <c r="B6" s="296" t="s">
        <v>519</v>
      </c>
      <c r="C6" s="294"/>
      <c r="D6" s="291"/>
      <c r="E6" s="292"/>
      <c r="F6" s="162"/>
      <c r="G6" s="304" t="s">
        <v>414</v>
      </c>
      <c r="H6" s="162"/>
      <c r="I6" s="305"/>
      <c r="J6" s="306">
        <f>K6</f>
        <v>1.2939600000000001E-2</v>
      </c>
      <c r="K6" s="317">
        <f>'Gas Adjusted Regression'!B9</f>
        <v>1.2939600000000001E-2</v>
      </c>
      <c r="L6" s="307"/>
      <c r="M6" s="162"/>
      <c r="N6" s="162"/>
      <c r="O6" s="162" t="s">
        <v>520</v>
      </c>
      <c r="P6" s="173"/>
      <c r="Q6" s="162"/>
      <c r="R6" s="228" t="s">
        <v>579</v>
      </c>
      <c r="T6" s="227">
        <v>6.5500000000000003E-2</v>
      </c>
      <c r="U6" s="308"/>
    </row>
    <row r="7" spans="1:21" ht="12.75">
      <c r="A7" s="162"/>
      <c r="B7" s="309"/>
      <c r="C7" s="294"/>
      <c r="D7" s="291"/>
      <c r="E7" s="292"/>
      <c r="F7" s="162"/>
      <c r="G7" s="307" t="s">
        <v>521</v>
      </c>
      <c r="H7" s="162"/>
      <c r="I7" s="310"/>
      <c r="J7" s="162" t="s">
        <v>578</v>
      </c>
      <c r="K7" s="311">
        <f>1-G8</f>
        <v>0.15298199999999995</v>
      </c>
      <c r="L7" s="312"/>
      <c r="M7" s="162"/>
      <c r="N7" s="162"/>
      <c r="O7" s="162"/>
      <c r="P7" s="162"/>
      <c r="Q7" s="313"/>
      <c r="R7" s="314"/>
      <c r="S7" s="314"/>
      <c r="T7" s="303"/>
      <c r="U7" s="162"/>
    </row>
    <row r="8" spans="1:21" ht="12.75">
      <c r="A8" s="162"/>
      <c r="B8" s="293"/>
      <c r="C8" s="294"/>
      <c r="D8" s="291"/>
      <c r="E8" s="315" t="s">
        <v>522</v>
      </c>
      <c r="F8" s="162"/>
      <c r="G8" s="320">
        <f>'Gas Multiple Regression'!B11</f>
        <v>0.84701800000000005</v>
      </c>
      <c r="H8" s="316"/>
      <c r="I8" s="162" t="s">
        <v>577</v>
      </c>
      <c r="J8" s="317">
        <f>K8</f>
        <v>-0.562635</v>
      </c>
      <c r="K8" s="311">
        <f>'Gas Adjusted Regression'!B10</f>
        <v>-0.562635</v>
      </c>
      <c r="L8" s="191"/>
      <c r="M8" s="191"/>
      <c r="N8" s="162"/>
      <c r="O8" s="162"/>
      <c r="P8" s="162"/>
      <c r="Q8" s="162"/>
      <c r="R8" s="313"/>
      <c r="S8" s="162"/>
      <c r="T8" s="162"/>
      <c r="U8" s="162"/>
    </row>
    <row r="9" spans="1:21">
      <c r="A9" s="162"/>
      <c r="B9" s="293"/>
      <c r="C9" s="294"/>
      <c r="D9" s="291" t="s">
        <v>416</v>
      </c>
      <c r="E9" s="292" t="s">
        <v>417</v>
      </c>
      <c r="F9" s="162"/>
      <c r="G9" s="318" t="s">
        <v>418</v>
      </c>
      <c r="H9" s="191" t="s">
        <v>419</v>
      </c>
      <c r="I9" s="318" t="s">
        <v>417</v>
      </c>
      <c r="J9" s="191" t="s">
        <v>416</v>
      </c>
      <c r="K9" s="162"/>
      <c r="L9" s="312"/>
      <c r="M9" s="162"/>
      <c r="N9" s="162"/>
      <c r="O9" s="162"/>
      <c r="P9" s="162"/>
      <c r="Q9" s="314"/>
      <c r="R9" s="162"/>
      <c r="S9" s="314"/>
      <c r="T9" s="303"/>
      <c r="U9" s="162"/>
    </row>
    <row r="10" spans="1:21" ht="33.75">
      <c r="A10" s="200" t="s">
        <v>0</v>
      </c>
      <c r="B10" s="319" t="s">
        <v>420</v>
      </c>
      <c r="C10" s="320" t="s">
        <v>421</v>
      </c>
      <c r="D10" s="321" t="s">
        <v>422</v>
      </c>
      <c r="E10" s="322" t="s">
        <v>51</v>
      </c>
      <c r="F10" s="200"/>
      <c r="G10" s="323" t="s">
        <v>423</v>
      </c>
      <c r="H10" s="324" t="s">
        <v>424</v>
      </c>
      <c r="I10" s="324" t="s">
        <v>425</v>
      </c>
      <c r="J10" s="323" t="s">
        <v>426</v>
      </c>
      <c r="K10" s="325" t="s">
        <v>427</v>
      </c>
      <c r="L10" s="323" t="s">
        <v>428</v>
      </c>
      <c r="M10" s="200"/>
      <c r="N10" s="200"/>
      <c r="O10" s="162"/>
      <c r="P10" s="200"/>
      <c r="Q10" s="200"/>
      <c r="R10" s="200"/>
      <c r="S10" s="200"/>
      <c r="T10" s="326"/>
      <c r="U10" s="200"/>
    </row>
    <row r="11" spans="1:21">
      <c r="A11" s="162" t="s">
        <v>0</v>
      </c>
      <c r="B11" s="293" t="s">
        <v>420</v>
      </c>
      <c r="C11" s="320" t="s">
        <v>421</v>
      </c>
      <c r="D11" s="291" t="s">
        <v>422</v>
      </c>
      <c r="E11" s="292" t="s">
        <v>51</v>
      </c>
      <c r="F11" s="162"/>
      <c r="G11" s="162"/>
      <c r="H11" s="162"/>
      <c r="I11" s="162"/>
      <c r="J11" s="311"/>
      <c r="K11" s="311"/>
      <c r="L11" s="311"/>
      <c r="M11" s="162"/>
      <c r="N11" s="162"/>
      <c r="O11" s="162" t="s">
        <v>523</v>
      </c>
      <c r="P11" s="162"/>
      <c r="Q11" s="162"/>
      <c r="R11" s="162"/>
      <c r="S11" s="162"/>
      <c r="T11" s="162"/>
      <c r="U11" s="162"/>
    </row>
    <row r="12" spans="1:21">
      <c r="A12" s="162">
        <v>1</v>
      </c>
      <c r="B12" s="314">
        <f>'Gas Ex Ante DCF Feb2013'!A12</f>
        <v>35976</v>
      </c>
      <c r="C12" s="327">
        <f>'Gas Ex Ante DCF Feb2013'!FX12</f>
        <v>0.11535314842480454</v>
      </c>
      <c r="D12" s="328">
        <v>7.0300000000000001E-2</v>
      </c>
      <c r="E12" s="329">
        <f t="shared" ref="E12:E75" si="0">C12-D12</f>
        <v>4.505314842480454E-2</v>
      </c>
      <c r="F12" s="162"/>
      <c r="G12" s="329"/>
      <c r="H12" s="311"/>
      <c r="I12" s="162"/>
      <c r="J12" s="311"/>
      <c r="K12" s="311"/>
      <c r="L12" s="311"/>
      <c r="M12" s="162"/>
      <c r="N12" s="162"/>
      <c r="O12" s="162"/>
      <c r="P12" s="162"/>
      <c r="Q12" s="162"/>
      <c r="R12" s="162"/>
      <c r="S12" s="162"/>
      <c r="T12" s="162"/>
      <c r="U12" s="162"/>
    </row>
    <row r="13" spans="1:21">
      <c r="A13" s="162">
        <f>A12+1</f>
        <v>2</v>
      </c>
      <c r="B13" s="314">
        <f>'Gas Ex Ante DCF Feb2013'!A13</f>
        <v>36007</v>
      </c>
      <c r="C13" s="327">
        <f>'Gas Ex Ante DCF Feb2013'!FX13</f>
        <v>0.11863476359739006</v>
      </c>
      <c r="D13" s="328">
        <v>7.0300000000000001E-2</v>
      </c>
      <c r="E13" s="329">
        <f t="shared" si="0"/>
        <v>4.8334763597390057E-2</v>
      </c>
      <c r="F13" s="162"/>
      <c r="G13" s="329">
        <f t="shared" ref="G13:G76" si="1">E12</f>
        <v>4.505314842480454E-2</v>
      </c>
      <c r="H13" s="330">
        <f t="shared" ref="H13:H76" si="2">D12</f>
        <v>7.0300000000000001E-2</v>
      </c>
      <c r="I13" s="331">
        <f t="shared" ref="I13:I76" si="3">E13-$G$8*G13</f>
        <v>1.0173935924908964E-2</v>
      </c>
      <c r="J13" s="311">
        <f t="shared" ref="J13:J76" si="4">D13-$G$8*H13</f>
        <v>1.07546346E-2</v>
      </c>
      <c r="K13" s="311">
        <f t="shared" ref="K13:K76" si="5">($K$6/$K$7)+($K$8*D13)</f>
        <v>4.5029259401949281E-2</v>
      </c>
      <c r="L13" s="311">
        <f t="shared" ref="L13:L76" si="6">D13+K13</f>
        <v>0.11532925940194928</v>
      </c>
      <c r="M13" s="300"/>
      <c r="N13" s="162">
        <v>1</v>
      </c>
      <c r="O13" s="332">
        <f>T14</f>
        <v>8.4582499901949285E-2</v>
      </c>
      <c r="P13" s="333" t="s">
        <v>524</v>
      </c>
      <c r="Q13" s="329">
        <f>T15</f>
        <v>-0.562635</v>
      </c>
      <c r="R13" s="333" t="s">
        <v>429</v>
      </c>
      <c r="S13" s="300">
        <f>T6</f>
        <v>6.5500000000000003E-2</v>
      </c>
      <c r="T13" s="334" t="s">
        <v>111</v>
      </c>
      <c r="U13" s="329">
        <f>T18</f>
        <v>4.7729907401949281E-2</v>
      </c>
    </row>
    <row r="14" spans="1:21">
      <c r="A14" s="162">
        <f t="shared" ref="A14:A77" si="7">A13+1</f>
        <v>3</v>
      </c>
      <c r="B14" s="314">
        <f>'Gas Ex Ante DCF Feb2013'!A14</f>
        <v>36038</v>
      </c>
      <c r="C14" s="327">
        <f>'Gas Ex Ante DCF Feb2013'!FX14</f>
        <v>0.12335495187659209</v>
      </c>
      <c r="D14" s="328">
        <v>7.0000000000000007E-2</v>
      </c>
      <c r="E14" s="329">
        <f t="shared" si="0"/>
        <v>5.3354951876592088E-2</v>
      </c>
      <c r="F14" s="162"/>
      <c r="G14" s="329">
        <f t="shared" si="1"/>
        <v>4.8334763597390057E-2</v>
      </c>
      <c r="H14" s="330">
        <f t="shared" si="2"/>
        <v>7.0300000000000001E-2</v>
      </c>
      <c r="I14" s="331">
        <f t="shared" si="3"/>
        <v>1.2414537083857952E-2</v>
      </c>
      <c r="J14" s="311">
        <f t="shared" si="4"/>
        <v>1.0454634600000005E-2</v>
      </c>
      <c r="K14" s="311">
        <f t="shared" si="5"/>
        <v>4.5198049901949283E-2</v>
      </c>
      <c r="L14" s="311">
        <f t="shared" si="6"/>
        <v>0.11519804990194929</v>
      </c>
      <c r="M14" s="300"/>
      <c r="N14" s="162">
        <v>2</v>
      </c>
      <c r="O14" s="162" t="s">
        <v>430</v>
      </c>
      <c r="P14" s="162"/>
      <c r="Q14" s="162"/>
      <c r="R14" s="162"/>
      <c r="S14" s="162"/>
      <c r="T14" s="329">
        <f>K6/K7</f>
        <v>8.4582499901949285E-2</v>
      </c>
      <c r="U14" s="162"/>
    </row>
    <row r="15" spans="1:21">
      <c r="A15" s="162">
        <f t="shared" si="7"/>
        <v>4</v>
      </c>
      <c r="B15" s="314">
        <f>'Gas Ex Ante DCF Feb2013'!A15</f>
        <v>36068</v>
      </c>
      <c r="C15" s="327">
        <f>'Gas Ex Ante DCF Feb2013'!FX15</f>
        <v>0.12733879591581593</v>
      </c>
      <c r="D15" s="328">
        <v>6.93E-2</v>
      </c>
      <c r="E15" s="329">
        <f t="shared" si="0"/>
        <v>5.8038795915815927E-2</v>
      </c>
      <c r="F15" s="162"/>
      <c r="G15" s="329">
        <f t="shared" si="1"/>
        <v>5.3354951876592088E-2</v>
      </c>
      <c r="H15" s="330">
        <f t="shared" si="2"/>
        <v>7.0000000000000007E-2</v>
      </c>
      <c r="I15" s="331">
        <f t="shared" si="3"/>
        <v>1.2846191287208646E-2</v>
      </c>
      <c r="J15" s="311">
        <f t="shared" si="4"/>
        <v>1.0008739999999988E-2</v>
      </c>
      <c r="K15" s="311">
        <f t="shared" si="5"/>
        <v>4.5591894401949287E-2</v>
      </c>
      <c r="L15" s="311">
        <f t="shared" si="6"/>
        <v>0.11489189440194929</v>
      </c>
      <c r="M15" s="300"/>
      <c r="N15" s="162">
        <v>3</v>
      </c>
      <c r="O15" s="311" t="s">
        <v>431</v>
      </c>
      <c r="P15" s="162"/>
      <c r="Q15" s="162"/>
      <c r="R15" s="162"/>
      <c r="S15" s="162"/>
      <c r="T15" s="329">
        <f>K8</f>
        <v>-0.562635</v>
      </c>
      <c r="U15" s="162"/>
    </row>
    <row r="16" spans="1:21">
      <c r="A16" s="162">
        <f t="shared" si="7"/>
        <v>5</v>
      </c>
      <c r="B16" s="314">
        <f>'Gas Ex Ante DCF Feb2013'!A16</f>
        <v>36098</v>
      </c>
      <c r="C16" s="327">
        <f>'Gas Ex Ante DCF Feb2013'!FX16</f>
        <v>0.12596715504565811</v>
      </c>
      <c r="D16" s="328">
        <v>6.9599999999999995E-2</v>
      </c>
      <c r="E16" s="329">
        <f t="shared" si="0"/>
        <v>5.6367155045658118E-2</v>
      </c>
      <c r="F16" s="162"/>
      <c r="G16" s="329">
        <f t="shared" si="1"/>
        <v>5.8038795915815927E-2</v>
      </c>
      <c r="H16" s="330">
        <f t="shared" si="2"/>
        <v>6.93E-2</v>
      </c>
      <c r="I16" s="331">
        <f t="shared" si="3"/>
        <v>7.2072502066355404E-3</v>
      </c>
      <c r="J16" s="311">
        <f t="shared" si="4"/>
        <v>1.0901652599999992E-2</v>
      </c>
      <c r="K16" s="311">
        <f t="shared" si="5"/>
        <v>4.5423103901949285E-2</v>
      </c>
      <c r="L16" s="311">
        <f t="shared" si="6"/>
        <v>0.11502310390194928</v>
      </c>
      <c r="M16" s="300"/>
      <c r="N16" s="162">
        <v>4</v>
      </c>
      <c r="O16" s="311" t="s">
        <v>432</v>
      </c>
      <c r="P16" s="162"/>
      <c r="Q16" s="162"/>
      <c r="R16" s="162"/>
      <c r="S16" s="162"/>
      <c r="T16" s="329">
        <f>T6</f>
        <v>6.5500000000000003E-2</v>
      </c>
      <c r="U16" s="162"/>
    </row>
    <row r="17" spans="1:21">
      <c r="A17" s="162">
        <f t="shared" si="7"/>
        <v>6</v>
      </c>
      <c r="B17" s="314">
        <f>'Gas Ex Ante DCF Feb2013'!A17</f>
        <v>36129</v>
      </c>
      <c r="C17" s="327">
        <f>'Gas Ex Ante DCF Feb2013'!FX17</f>
        <v>0.12111442473153675</v>
      </c>
      <c r="D17" s="328">
        <v>7.0300000000000001E-2</v>
      </c>
      <c r="E17" s="329">
        <f t="shared" si="0"/>
        <v>5.0814424731536745E-2</v>
      </c>
      <c r="F17" s="162"/>
      <c r="G17" s="329">
        <f t="shared" si="1"/>
        <v>5.6367155045658118E-2</v>
      </c>
      <c r="H17" s="330">
        <f t="shared" si="2"/>
        <v>6.9599999999999995E-2</v>
      </c>
      <c r="I17" s="331">
        <f t="shared" si="3"/>
        <v>3.0704297990734944E-3</v>
      </c>
      <c r="J17" s="311">
        <f t="shared" si="4"/>
        <v>1.1347547200000002E-2</v>
      </c>
      <c r="K17" s="311">
        <f t="shared" si="5"/>
        <v>4.5029259401949281E-2</v>
      </c>
      <c r="L17" s="311">
        <f t="shared" si="6"/>
        <v>0.11532925940194928</v>
      </c>
      <c r="M17" s="300"/>
      <c r="N17" s="162">
        <v>5</v>
      </c>
      <c r="O17" s="162" t="s">
        <v>525</v>
      </c>
      <c r="P17" s="162"/>
      <c r="Q17" s="162"/>
      <c r="R17" s="162"/>
      <c r="S17" s="162"/>
      <c r="T17" s="329">
        <f>T15*T16</f>
        <v>-3.6852592500000003E-2</v>
      </c>
      <c r="U17" s="162"/>
    </row>
    <row r="18" spans="1:21">
      <c r="A18" s="162">
        <f t="shared" si="7"/>
        <v>7</v>
      </c>
      <c r="B18" s="314">
        <f>'Gas Ex Ante DCF Feb2013'!A18</f>
        <v>36160</v>
      </c>
      <c r="C18" s="327">
        <f>'Gas Ex Ante DCF Feb2013'!FX18</f>
        <v>0.11846075690287976</v>
      </c>
      <c r="D18" s="328">
        <v>6.9099999999999995E-2</v>
      </c>
      <c r="E18" s="329">
        <f t="shared" si="0"/>
        <v>4.9360756902879763E-2</v>
      </c>
      <c r="F18" s="162"/>
      <c r="G18" s="329">
        <f t="shared" si="1"/>
        <v>5.0814424731536745E-2</v>
      </c>
      <c r="H18" s="330">
        <f t="shared" si="2"/>
        <v>7.0300000000000001E-2</v>
      </c>
      <c r="I18" s="331">
        <f t="shared" si="3"/>
        <v>6.3200244956229668E-3</v>
      </c>
      <c r="J18" s="311">
        <f t="shared" si="4"/>
        <v>9.5546345999999935E-3</v>
      </c>
      <c r="K18" s="311">
        <f t="shared" si="5"/>
        <v>4.5704421401949288E-2</v>
      </c>
      <c r="L18" s="311">
        <f t="shared" si="6"/>
        <v>0.11480442140194928</v>
      </c>
      <c r="M18" s="300"/>
      <c r="N18" s="162">
        <v>6</v>
      </c>
      <c r="O18" s="162" t="s">
        <v>526</v>
      </c>
      <c r="P18" s="162"/>
      <c r="Q18" s="162"/>
      <c r="R18" s="162"/>
      <c r="S18" s="162"/>
      <c r="T18" s="329">
        <f>SUM(T14+T17)</f>
        <v>4.7729907401949281E-2</v>
      </c>
      <c r="U18" s="312"/>
    </row>
    <row r="19" spans="1:21">
      <c r="A19" s="162">
        <f t="shared" si="7"/>
        <v>8</v>
      </c>
      <c r="B19" s="314">
        <f>'Gas Ex Ante DCF Feb2013'!A19</f>
        <v>36189</v>
      </c>
      <c r="C19" s="327">
        <f>'Gas Ex Ante DCF Feb2013'!FX19</f>
        <v>0.11953248026578181</v>
      </c>
      <c r="D19" s="328">
        <v>6.9699999999999998E-2</v>
      </c>
      <c r="E19" s="329">
        <f t="shared" si="0"/>
        <v>4.9832480265781812E-2</v>
      </c>
      <c r="F19" s="162"/>
      <c r="G19" s="329">
        <f t="shared" si="1"/>
        <v>4.9360756902879763E-2</v>
      </c>
      <c r="H19" s="330">
        <f t="shared" si="2"/>
        <v>6.9099999999999995E-2</v>
      </c>
      <c r="I19" s="331">
        <f t="shared" si="3"/>
        <v>8.0230306754183953E-3</v>
      </c>
      <c r="J19" s="311">
        <f t="shared" si="4"/>
        <v>1.1171056200000001E-2</v>
      </c>
      <c r="K19" s="311">
        <f t="shared" si="5"/>
        <v>4.5366840401949285E-2</v>
      </c>
      <c r="L19" s="311">
        <f t="shared" si="6"/>
        <v>0.11506684040194928</v>
      </c>
      <c r="M19" s="300"/>
      <c r="N19" s="162">
        <v>7</v>
      </c>
      <c r="O19" s="311" t="s">
        <v>432</v>
      </c>
      <c r="P19" s="311"/>
      <c r="Q19" s="311"/>
      <c r="R19" s="311"/>
      <c r="S19" s="311"/>
      <c r="T19" s="229">
        <f>T6</f>
        <v>6.5500000000000003E-2</v>
      </c>
      <c r="U19" s="162"/>
    </row>
    <row r="20" spans="1:21">
      <c r="A20" s="162">
        <f t="shared" si="7"/>
        <v>9</v>
      </c>
      <c r="B20" s="314">
        <f>'Gas Ex Ante DCF Feb2013'!A20</f>
        <v>36217</v>
      </c>
      <c r="C20" s="327">
        <f>'Gas Ex Ante DCF Feb2013'!FX20</f>
        <v>0.12431499208232756</v>
      </c>
      <c r="D20" s="328">
        <v>7.0900000000000005E-2</v>
      </c>
      <c r="E20" s="329">
        <f t="shared" si="0"/>
        <v>5.3414992082327556E-2</v>
      </c>
      <c r="F20" s="162"/>
      <c r="G20" s="329">
        <f t="shared" si="1"/>
        <v>4.9832480265781812E-2</v>
      </c>
      <c r="H20" s="330">
        <f t="shared" si="2"/>
        <v>6.9699999999999998E-2</v>
      </c>
      <c r="I20" s="331">
        <f t="shared" si="3"/>
        <v>1.1205984312565573E-2</v>
      </c>
      <c r="J20" s="311">
        <f t="shared" si="4"/>
        <v>1.1862845400000002E-2</v>
      </c>
      <c r="K20" s="311">
        <f t="shared" si="5"/>
        <v>4.4691678401949285E-2</v>
      </c>
      <c r="L20" s="311">
        <f t="shared" si="6"/>
        <v>0.11559167840194928</v>
      </c>
      <c r="M20" s="300"/>
      <c r="N20" s="162">
        <v>8</v>
      </c>
      <c r="O20" s="311" t="s">
        <v>433</v>
      </c>
      <c r="P20" s="311"/>
      <c r="Q20" s="311"/>
      <c r="R20" s="311"/>
      <c r="S20" s="311"/>
      <c r="T20" s="335">
        <f>SUM(T18:T19)</f>
        <v>0.11322990740194928</v>
      </c>
      <c r="U20" s="162"/>
    </row>
    <row r="21" spans="1:21">
      <c r="A21" s="162">
        <f t="shared" si="7"/>
        <v>10</v>
      </c>
      <c r="B21" s="314">
        <f>'Gas Ex Ante DCF Feb2013'!A21</f>
        <v>36250</v>
      </c>
      <c r="C21" s="327">
        <f>'Gas Ex Ante DCF Feb2013'!FX21</f>
        <v>0.12567985709799706</v>
      </c>
      <c r="D21" s="328">
        <v>7.2599999999999998E-2</v>
      </c>
      <c r="E21" s="329">
        <f t="shared" si="0"/>
        <v>5.3079857097997063E-2</v>
      </c>
      <c r="F21" s="162"/>
      <c r="G21" s="329">
        <f t="shared" si="1"/>
        <v>5.3414992082327556E-2</v>
      </c>
      <c r="H21" s="330">
        <f t="shared" si="2"/>
        <v>7.0900000000000005E-2</v>
      </c>
      <c r="I21" s="331">
        <f t="shared" si="3"/>
        <v>7.836397334408142E-3</v>
      </c>
      <c r="J21" s="311">
        <f t="shared" si="4"/>
        <v>1.2546423799999991E-2</v>
      </c>
      <c r="K21" s="311">
        <f t="shared" si="5"/>
        <v>4.3735198901949289E-2</v>
      </c>
      <c r="L21" s="311">
        <f t="shared" si="6"/>
        <v>0.11633519890194929</v>
      </c>
      <c r="M21" s="162"/>
      <c r="N21" s="162"/>
      <c r="O21" s="162"/>
      <c r="P21" s="162"/>
      <c r="Q21" s="162"/>
      <c r="R21" s="162"/>
      <c r="S21" s="162"/>
      <c r="T21" s="162"/>
      <c r="U21" s="162"/>
    </row>
    <row r="22" spans="1:21" ht="12.75">
      <c r="A22" s="162">
        <f t="shared" si="7"/>
        <v>11</v>
      </c>
      <c r="B22" s="314">
        <f>'Gas Ex Ante DCF Feb2013'!A22</f>
        <v>36280</v>
      </c>
      <c r="C22" s="327">
        <f>'Gas Ex Ante DCF Feb2013'!FX22</f>
        <v>0.12604316373223504</v>
      </c>
      <c r="D22" s="328">
        <v>7.22E-2</v>
      </c>
      <c r="E22" s="329">
        <f t="shared" si="0"/>
        <v>5.3843163732235036E-2</v>
      </c>
      <c r="F22" s="162"/>
      <c r="G22" s="329">
        <f t="shared" si="1"/>
        <v>5.3079857097997063E-2</v>
      </c>
      <c r="H22" s="330">
        <f t="shared" si="2"/>
        <v>7.2599999999999998E-2</v>
      </c>
      <c r="I22" s="331">
        <f t="shared" si="3"/>
        <v>8.8835693328037577E-3</v>
      </c>
      <c r="J22" s="311">
        <f t="shared" si="4"/>
        <v>1.07064932E-2</v>
      </c>
      <c r="K22" s="311">
        <f t="shared" si="5"/>
        <v>4.3960252901949284E-2</v>
      </c>
      <c r="L22" s="311">
        <f t="shared" si="6"/>
        <v>0.11616025290194928</v>
      </c>
      <c r="M22" s="162"/>
      <c r="N22"/>
      <c r="O22"/>
      <c r="P22"/>
      <c r="Q22"/>
      <c r="R22"/>
      <c r="S22"/>
      <c r="T22"/>
      <c r="U22"/>
    </row>
    <row r="23" spans="1:21" ht="12.75">
      <c r="A23" s="162">
        <f t="shared" si="7"/>
        <v>12</v>
      </c>
      <c r="B23" s="314">
        <f>'Gas Ex Ante DCF Feb2013'!A23</f>
        <v>36311</v>
      </c>
      <c r="C23" s="327">
        <f>'Gas Ex Ante DCF Feb2013'!FX23</f>
        <v>0.12212735686456117</v>
      </c>
      <c r="D23" s="328">
        <v>7.4700000000000003E-2</v>
      </c>
      <c r="E23" s="329">
        <f t="shared" si="0"/>
        <v>4.7427356864561163E-2</v>
      </c>
      <c r="F23" s="162"/>
      <c r="G23" s="329">
        <f t="shared" si="1"/>
        <v>5.3843163732235036E-2</v>
      </c>
      <c r="H23" s="330">
        <f t="shared" si="2"/>
        <v>7.22E-2</v>
      </c>
      <c r="I23" s="331">
        <f t="shared" si="3"/>
        <v>1.8212280064109077E-3</v>
      </c>
      <c r="J23" s="311">
        <f t="shared" si="4"/>
        <v>1.3545300400000002E-2</v>
      </c>
      <c r="K23" s="311">
        <f t="shared" si="5"/>
        <v>4.2553665401949284E-2</v>
      </c>
      <c r="L23" s="311">
        <f t="shared" si="6"/>
        <v>0.11725366540194929</v>
      </c>
      <c r="M23" s="162"/>
      <c r="N23"/>
      <c r="O23" s="414" t="s">
        <v>659</v>
      </c>
      <c r="P23" s="415"/>
      <c r="Q23" s="415"/>
      <c r="R23" s="415"/>
      <c r="S23"/>
      <c r="T23"/>
      <c r="U23"/>
    </row>
    <row r="24" spans="1:21" ht="12.75">
      <c r="A24" s="162">
        <f t="shared" si="7"/>
        <v>13</v>
      </c>
      <c r="B24" s="314">
        <f>'Gas Ex Ante DCF Feb2013'!A24</f>
        <v>36341</v>
      </c>
      <c r="C24" s="327">
        <f>'Gas Ex Ante DCF Feb2013'!FX24</f>
        <v>0.12076679748073471</v>
      </c>
      <c r="D24" s="328">
        <v>7.7399999999999997E-2</v>
      </c>
      <c r="E24" s="329">
        <f t="shared" si="0"/>
        <v>4.3366797480734715E-2</v>
      </c>
      <c r="F24" s="162"/>
      <c r="G24" s="329">
        <f t="shared" si="1"/>
        <v>4.7427356864561163E-2</v>
      </c>
      <c r="H24" s="330">
        <f t="shared" si="2"/>
        <v>7.4700000000000003E-2</v>
      </c>
      <c r="I24" s="331">
        <f t="shared" si="3"/>
        <v>3.1949725240278462E-3</v>
      </c>
      <c r="J24" s="311">
        <f t="shared" si="4"/>
        <v>1.4127755399999997E-2</v>
      </c>
      <c r="K24" s="311">
        <f t="shared" si="5"/>
        <v>4.1034550901949289E-2</v>
      </c>
      <c r="L24" s="311">
        <f t="shared" si="6"/>
        <v>0.11843455090194929</v>
      </c>
      <c r="M24" s="162"/>
      <c r="N24"/>
      <c r="O24"/>
      <c r="P24"/>
      <c r="Q24"/>
      <c r="R24"/>
      <c r="S24"/>
      <c r="T24"/>
      <c r="U24"/>
    </row>
    <row r="25" spans="1:21">
      <c r="A25" s="162">
        <f t="shared" si="7"/>
        <v>14</v>
      </c>
      <c r="B25" s="314">
        <f>'Gas Ex Ante DCF Feb2013'!A25</f>
        <v>36371</v>
      </c>
      <c r="C25" s="327">
        <f>'Gas Ex Ante DCF Feb2013'!FX25</f>
        <v>0.12222476266327831</v>
      </c>
      <c r="D25" s="328">
        <v>7.7100000000000002E-2</v>
      </c>
      <c r="E25" s="329">
        <f t="shared" si="0"/>
        <v>4.5124762663278306E-2</v>
      </c>
      <c r="F25" s="162"/>
      <c r="G25" s="329">
        <f t="shared" si="1"/>
        <v>4.3366797480734715E-2</v>
      </c>
      <c r="H25" s="330">
        <f t="shared" si="2"/>
        <v>7.7399999999999997E-2</v>
      </c>
      <c r="I25" s="331">
        <f t="shared" si="3"/>
        <v>8.3923045947413497E-3</v>
      </c>
      <c r="J25" s="311">
        <f t="shared" si="4"/>
        <v>1.1540806799999997E-2</v>
      </c>
      <c r="K25" s="311">
        <f t="shared" si="5"/>
        <v>4.1203341401949284E-2</v>
      </c>
      <c r="L25" s="311">
        <f t="shared" si="6"/>
        <v>0.11830334140194929</v>
      </c>
      <c r="M25" s="162"/>
      <c r="N25" s="162">
        <v>1</v>
      </c>
      <c r="O25" s="332">
        <f>T26</f>
        <v>8.4582499901949285E-2</v>
      </c>
      <c r="P25" s="333" t="s">
        <v>524</v>
      </c>
      <c r="Q25" s="329">
        <f>T27</f>
        <v>-0.562635</v>
      </c>
      <c r="R25" s="333" t="s">
        <v>429</v>
      </c>
      <c r="S25" s="300">
        <f>T18</f>
        <v>4.7729907401949281E-2</v>
      </c>
      <c r="T25" s="334" t="s">
        <v>111</v>
      </c>
      <c r="U25" s="329">
        <f>T30</f>
        <v>6.1064356901949286E-2</v>
      </c>
    </row>
    <row r="26" spans="1:21">
      <c r="A26" s="162">
        <f t="shared" si="7"/>
        <v>15</v>
      </c>
      <c r="B26" s="314">
        <f>'Gas Ex Ante DCF Feb2013'!A26</f>
        <v>36403</v>
      </c>
      <c r="C26" s="327">
        <f>'Gas Ex Ante DCF Feb2013'!FX26</f>
        <v>0.12204125153104534</v>
      </c>
      <c r="D26" s="328">
        <v>7.9100000000000004E-2</v>
      </c>
      <c r="E26" s="329">
        <f t="shared" si="0"/>
        <v>4.2941251531045332E-2</v>
      </c>
      <c r="F26" s="162"/>
      <c r="G26" s="329">
        <f t="shared" si="1"/>
        <v>4.5124762663278306E-2</v>
      </c>
      <c r="H26" s="330">
        <f t="shared" si="2"/>
        <v>7.7100000000000002E-2</v>
      </c>
      <c r="I26" s="331">
        <f t="shared" si="3"/>
        <v>4.7197653095206668E-3</v>
      </c>
      <c r="J26" s="311">
        <f t="shared" si="4"/>
        <v>1.3794912199999995E-2</v>
      </c>
      <c r="K26" s="311">
        <f t="shared" si="5"/>
        <v>4.0078071401949286E-2</v>
      </c>
      <c r="L26" s="311">
        <f t="shared" si="6"/>
        <v>0.11917807140194929</v>
      </c>
      <c r="M26" s="162"/>
      <c r="N26" s="162">
        <v>2</v>
      </c>
      <c r="O26" s="162" t="s">
        <v>430</v>
      </c>
      <c r="P26" s="162"/>
      <c r="Q26" s="162"/>
      <c r="R26" s="162"/>
      <c r="S26" s="162"/>
      <c r="T26" s="329">
        <f>K6/K7</f>
        <v>8.4582499901949285E-2</v>
      </c>
      <c r="U26" s="162"/>
    </row>
    <row r="27" spans="1:21">
      <c r="A27" s="162">
        <f t="shared" si="7"/>
        <v>16</v>
      </c>
      <c r="B27" s="314">
        <f>'Gas Ex Ante DCF Feb2013'!A27</f>
        <v>36433</v>
      </c>
      <c r="C27" s="327">
        <f>'Gas Ex Ante DCF Feb2013'!FX27</f>
        <v>0.12259473412959934</v>
      </c>
      <c r="D27" s="328">
        <v>7.9299999999999995E-2</v>
      </c>
      <c r="E27" s="329">
        <f t="shared" si="0"/>
        <v>4.3294734129599347E-2</v>
      </c>
      <c r="F27" s="162"/>
      <c r="G27" s="329">
        <f t="shared" si="1"/>
        <v>4.2941251531045332E-2</v>
      </c>
      <c r="H27" s="330">
        <f t="shared" si="2"/>
        <v>7.9100000000000004E-2</v>
      </c>
      <c r="I27" s="331">
        <f t="shared" si="3"/>
        <v>6.9227211402763875E-3</v>
      </c>
      <c r="J27" s="311">
        <f t="shared" si="4"/>
        <v>1.2300876199999991E-2</v>
      </c>
      <c r="K27" s="311">
        <f t="shared" si="5"/>
        <v>3.9965544401949285E-2</v>
      </c>
      <c r="L27" s="311">
        <f t="shared" si="6"/>
        <v>0.11926554440194928</v>
      </c>
      <c r="M27" s="162"/>
      <c r="N27" s="162">
        <v>3</v>
      </c>
      <c r="O27" s="311" t="s">
        <v>431</v>
      </c>
      <c r="P27" s="162"/>
      <c r="Q27" s="162"/>
      <c r="R27" s="162"/>
      <c r="S27" s="162"/>
      <c r="T27" s="329">
        <f>K8</f>
        <v>-0.562635</v>
      </c>
      <c r="U27" s="162"/>
    </row>
    <row r="28" spans="1:21">
      <c r="A28" s="162">
        <f t="shared" si="7"/>
        <v>17</v>
      </c>
      <c r="B28" s="314">
        <f>'Gas Ex Ante DCF Feb2013'!A28</f>
        <v>36462</v>
      </c>
      <c r="C28" s="327">
        <f>'Gas Ex Ante DCF Feb2013'!FX28</f>
        <v>0.12329754439330774</v>
      </c>
      <c r="D28" s="328">
        <v>8.0600000000000005E-2</v>
      </c>
      <c r="E28" s="329">
        <f t="shared" si="0"/>
        <v>4.2697544393307738E-2</v>
      </c>
      <c r="F28" s="162"/>
      <c r="G28" s="329">
        <f t="shared" si="1"/>
        <v>4.3294734129599347E-2</v>
      </c>
      <c r="H28" s="330">
        <f t="shared" si="2"/>
        <v>7.9299999999999995E-2</v>
      </c>
      <c r="I28" s="331">
        <f t="shared" si="3"/>
        <v>6.0261252803227583E-3</v>
      </c>
      <c r="J28" s="311">
        <f t="shared" si="4"/>
        <v>1.3431472600000008E-2</v>
      </c>
      <c r="K28" s="311">
        <f t="shared" si="5"/>
        <v>3.9234118901949284E-2</v>
      </c>
      <c r="L28" s="311">
        <f t="shared" si="6"/>
        <v>0.11983411890194928</v>
      </c>
      <c r="M28" s="162"/>
      <c r="N28" s="162">
        <v>4</v>
      </c>
      <c r="O28" s="311" t="s">
        <v>432</v>
      </c>
      <c r="P28" s="162"/>
      <c r="Q28" s="162"/>
      <c r="R28" s="162"/>
      <c r="S28" s="162"/>
      <c r="T28" s="329">
        <v>4.1799999999999997E-2</v>
      </c>
      <c r="U28" s="162"/>
    </row>
    <row r="29" spans="1:21">
      <c r="A29" s="162">
        <f t="shared" si="7"/>
        <v>18</v>
      </c>
      <c r="B29" s="314">
        <f>'Gas Ex Ante DCF Feb2013'!A29</f>
        <v>36494</v>
      </c>
      <c r="C29" s="327">
        <f>'Gas Ex Ante DCF Feb2013'!FX29</f>
        <v>0.12401121996468834</v>
      </c>
      <c r="D29" s="328">
        <v>7.9399999999999998E-2</v>
      </c>
      <c r="E29" s="329">
        <f t="shared" si="0"/>
        <v>4.4611219964688337E-2</v>
      </c>
      <c r="F29" s="162"/>
      <c r="G29" s="329">
        <f t="shared" si="1"/>
        <v>4.2697544393307738E-2</v>
      </c>
      <c r="H29" s="330">
        <f t="shared" si="2"/>
        <v>8.0600000000000005E-2</v>
      </c>
      <c r="I29" s="331">
        <f t="shared" si="3"/>
        <v>8.4456313077575992E-3</v>
      </c>
      <c r="J29" s="311">
        <f t="shared" si="4"/>
        <v>1.1130349199999987E-2</v>
      </c>
      <c r="K29" s="311">
        <f t="shared" si="5"/>
        <v>3.9909280901949284E-2</v>
      </c>
      <c r="L29" s="311">
        <f t="shared" si="6"/>
        <v>0.11930928090194928</v>
      </c>
      <c r="M29" s="162"/>
      <c r="N29" s="162">
        <v>5</v>
      </c>
      <c r="O29" s="162" t="s">
        <v>525</v>
      </c>
      <c r="P29" s="162"/>
      <c r="Q29" s="162"/>
      <c r="R29" s="162"/>
      <c r="S29" s="162"/>
      <c r="T29" s="329">
        <f>T27*T28</f>
        <v>-2.3518142999999998E-2</v>
      </c>
      <c r="U29" s="162"/>
    </row>
    <row r="30" spans="1:21">
      <c r="A30" s="162">
        <f t="shared" si="7"/>
        <v>19</v>
      </c>
      <c r="B30" s="314">
        <f>'Gas Ex Ante DCF Feb2013'!A30</f>
        <v>36525</v>
      </c>
      <c r="C30" s="327">
        <f>'Gas Ex Ante DCF Feb2013'!FX30</f>
        <v>0.1279799735228313</v>
      </c>
      <c r="D30" s="328">
        <v>8.14E-2</v>
      </c>
      <c r="E30" s="329">
        <f t="shared" si="0"/>
        <v>4.6579973522831303E-2</v>
      </c>
      <c r="F30" s="162"/>
      <c r="G30" s="329">
        <f t="shared" si="1"/>
        <v>4.4611219964688337E-2</v>
      </c>
      <c r="H30" s="330">
        <f t="shared" si="2"/>
        <v>7.9399999999999998E-2</v>
      </c>
      <c r="I30" s="331">
        <f t="shared" si="3"/>
        <v>8.7934672107809128E-3</v>
      </c>
      <c r="J30" s="311">
        <f t="shared" si="4"/>
        <v>1.41467708E-2</v>
      </c>
      <c r="K30" s="311">
        <f t="shared" si="5"/>
        <v>3.8784010901949287E-2</v>
      </c>
      <c r="L30" s="311">
        <f t="shared" si="6"/>
        <v>0.12018401090194929</v>
      </c>
      <c r="M30" s="162"/>
      <c r="N30" s="162">
        <v>6</v>
      </c>
      <c r="O30" s="162" t="s">
        <v>526</v>
      </c>
      <c r="P30" s="162"/>
      <c r="Q30" s="162"/>
      <c r="R30" s="162"/>
      <c r="S30" s="162"/>
      <c r="T30" s="329">
        <f>SUM(T26+T29)</f>
        <v>6.1064356901949286E-2</v>
      </c>
      <c r="U30" s="312"/>
    </row>
    <row r="31" spans="1:21">
      <c r="A31" s="162">
        <f t="shared" si="7"/>
        <v>20</v>
      </c>
      <c r="B31" s="314">
        <f>'Gas Ex Ante DCF Feb2013'!A31</f>
        <v>36556</v>
      </c>
      <c r="C31" s="327">
        <f>'Gas Ex Ante DCF Feb2013'!FX31</f>
        <v>0.13005641990439074</v>
      </c>
      <c r="D31" s="328">
        <v>8.3500000000000005E-2</v>
      </c>
      <c r="E31" s="329">
        <f t="shared" si="0"/>
        <v>4.6556419904390731E-2</v>
      </c>
      <c r="F31" s="162"/>
      <c r="G31" s="329">
        <f t="shared" si="1"/>
        <v>4.6579973522831303E-2</v>
      </c>
      <c r="H31" s="330">
        <f t="shared" si="2"/>
        <v>8.14E-2</v>
      </c>
      <c r="I31" s="331">
        <f t="shared" si="3"/>
        <v>7.1023438910292058E-3</v>
      </c>
      <c r="J31" s="311">
        <f t="shared" si="4"/>
        <v>1.4552734799999995E-2</v>
      </c>
      <c r="K31" s="311">
        <f t="shared" si="5"/>
        <v>3.7602477401949282E-2</v>
      </c>
      <c r="L31" s="311">
        <f t="shared" si="6"/>
        <v>0.12110247740194929</v>
      </c>
      <c r="M31" s="162"/>
      <c r="N31" s="162">
        <v>7</v>
      </c>
      <c r="O31" s="311" t="s">
        <v>432</v>
      </c>
      <c r="P31" s="311"/>
      <c r="Q31" s="311"/>
      <c r="R31" s="311"/>
      <c r="S31" s="311"/>
      <c r="T31" s="229">
        <f>T28</f>
        <v>4.1799999999999997E-2</v>
      </c>
      <c r="U31" s="162"/>
    </row>
    <row r="32" spans="1:21">
      <c r="A32" s="162">
        <f t="shared" si="7"/>
        <v>21</v>
      </c>
      <c r="B32" s="314">
        <f>'Gas Ex Ante DCF Feb2013'!A32</f>
        <v>36585</v>
      </c>
      <c r="C32" s="327">
        <f>'Gas Ex Ante DCF Feb2013'!FX32</f>
        <v>0.13437494769733932</v>
      </c>
      <c r="D32" s="328">
        <v>8.2500000000000004E-2</v>
      </c>
      <c r="E32" s="329">
        <f t="shared" si="0"/>
        <v>5.1874947697339316E-2</v>
      </c>
      <c r="F32" s="162"/>
      <c r="G32" s="329">
        <f t="shared" si="1"/>
        <v>4.6556419904390731E-2</v>
      </c>
      <c r="H32" s="330">
        <f t="shared" si="2"/>
        <v>8.3500000000000005E-2</v>
      </c>
      <c r="I32" s="331">
        <f t="shared" si="3"/>
        <v>1.2440822022762088E-2</v>
      </c>
      <c r="J32" s="311">
        <f t="shared" si="4"/>
        <v>1.1773996999999994E-2</v>
      </c>
      <c r="K32" s="311">
        <f t="shared" si="5"/>
        <v>3.816511240194928E-2</v>
      </c>
      <c r="L32" s="311">
        <f t="shared" si="6"/>
        <v>0.12066511240194928</v>
      </c>
      <c r="M32" s="162"/>
      <c r="N32" s="162">
        <v>8</v>
      </c>
      <c r="O32" s="311" t="s">
        <v>433</v>
      </c>
      <c r="P32" s="311"/>
      <c r="Q32" s="311"/>
      <c r="R32" s="311"/>
      <c r="S32" s="311"/>
      <c r="T32" s="335">
        <f>SUM(T30:T31)</f>
        <v>0.10286435690194928</v>
      </c>
      <c r="U32" s="162"/>
    </row>
    <row r="33" spans="1:21">
      <c r="A33" s="162">
        <f t="shared" si="7"/>
        <v>22</v>
      </c>
      <c r="B33" s="314">
        <f>'Gas Ex Ante DCF Feb2013'!A33</f>
        <v>36616</v>
      </c>
      <c r="C33" s="327">
        <f>'Gas Ex Ante DCF Feb2013'!FX33</f>
        <v>0.1344485958461217</v>
      </c>
      <c r="D33" s="328">
        <v>8.2799999999999999E-2</v>
      </c>
      <c r="E33" s="329">
        <f t="shared" si="0"/>
        <v>5.1648595846121706E-2</v>
      </c>
      <c r="F33" s="162"/>
      <c r="G33" s="329">
        <f t="shared" si="1"/>
        <v>5.1874947697339316E-2</v>
      </c>
      <c r="H33" s="330">
        <f t="shared" si="2"/>
        <v>8.2500000000000004E-2</v>
      </c>
      <c r="I33" s="331">
        <f t="shared" si="3"/>
        <v>7.7095813974167524E-3</v>
      </c>
      <c r="J33" s="311">
        <f t="shared" si="4"/>
        <v>1.2921014999999994E-2</v>
      </c>
      <c r="K33" s="311">
        <f t="shared" si="5"/>
        <v>3.7996321901949286E-2</v>
      </c>
      <c r="L33" s="311">
        <f t="shared" si="6"/>
        <v>0.12079632190194928</v>
      </c>
      <c r="M33" s="162"/>
      <c r="N33" s="162"/>
      <c r="O33" s="311"/>
      <c r="P33" s="162"/>
      <c r="Q33" s="162"/>
      <c r="R33" s="162"/>
      <c r="S33" s="162"/>
      <c r="T33" s="329"/>
      <c r="U33" s="329"/>
    </row>
    <row r="34" spans="1:21">
      <c r="A34" s="162">
        <f t="shared" si="7"/>
        <v>23</v>
      </c>
      <c r="B34" s="314">
        <f>'Gas Ex Ante DCF Feb2013'!A34</f>
        <v>36644</v>
      </c>
      <c r="C34" s="327">
        <f>'Gas Ex Ante DCF Feb2013'!FX34</f>
        <v>0.13163965951325562</v>
      </c>
      <c r="D34" s="328">
        <v>8.2900000000000001E-2</v>
      </c>
      <c r="E34" s="329">
        <f t="shared" si="0"/>
        <v>4.8739659513255623E-2</v>
      </c>
      <c r="F34" s="162"/>
      <c r="G34" s="329">
        <f t="shared" si="1"/>
        <v>5.1648595846121706E-2</v>
      </c>
      <c r="H34" s="330">
        <f t="shared" si="2"/>
        <v>8.2799999999999999E-2</v>
      </c>
      <c r="I34" s="331">
        <f t="shared" si="3"/>
        <v>4.9923691568653089E-3</v>
      </c>
      <c r="J34" s="311">
        <f t="shared" si="4"/>
        <v>1.2766909600000001E-2</v>
      </c>
      <c r="K34" s="311">
        <f t="shared" si="5"/>
        <v>3.7940058401949285E-2</v>
      </c>
      <c r="L34" s="311">
        <f t="shared" si="6"/>
        <v>0.12084005840194928</v>
      </c>
      <c r="M34" s="162"/>
      <c r="N34" s="162"/>
      <c r="O34" s="311"/>
      <c r="P34" s="162"/>
      <c r="Q34" s="162"/>
      <c r="R34" s="162"/>
      <c r="S34" s="162"/>
      <c r="T34" s="329"/>
      <c r="U34" s="329"/>
    </row>
    <row r="35" spans="1:21">
      <c r="A35" s="162">
        <f t="shared" si="7"/>
        <v>24</v>
      </c>
      <c r="B35" s="314">
        <f>'Gas Ex Ante DCF Feb2013'!A35</f>
        <v>36677</v>
      </c>
      <c r="C35" s="327">
        <f>'Gas Ex Ante DCF Feb2013'!FX35</f>
        <v>0.12918122515989736</v>
      </c>
      <c r="D35" s="328">
        <v>8.6999999999999994E-2</v>
      </c>
      <c r="E35" s="329">
        <f t="shared" si="0"/>
        <v>4.2181225159897362E-2</v>
      </c>
      <c r="F35" s="162"/>
      <c r="G35" s="329">
        <f t="shared" si="1"/>
        <v>4.8739659513255623E-2</v>
      </c>
      <c r="H35" s="330">
        <f t="shared" si="2"/>
        <v>8.2900000000000001E-2</v>
      </c>
      <c r="I35" s="331">
        <f t="shared" si="3"/>
        <v>8.978562382986055E-4</v>
      </c>
      <c r="J35" s="311">
        <f t="shared" si="4"/>
        <v>1.678220779999999E-2</v>
      </c>
      <c r="K35" s="311">
        <f t="shared" si="5"/>
        <v>3.5633254901949289E-2</v>
      </c>
      <c r="L35" s="311">
        <f t="shared" si="6"/>
        <v>0.12263325490194929</v>
      </c>
      <c r="M35" s="162"/>
      <c r="N35" s="162"/>
      <c r="O35" s="162"/>
      <c r="P35" s="162"/>
      <c r="Q35" s="162"/>
      <c r="R35" s="162"/>
      <c r="S35" s="162"/>
      <c r="T35" s="329"/>
      <c r="U35" s="329"/>
    </row>
    <row r="36" spans="1:21">
      <c r="A36" s="162">
        <f t="shared" si="7"/>
        <v>25</v>
      </c>
      <c r="B36" s="314">
        <f>'Gas Ex Ante DCF Feb2013'!A36</f>
        <v>36707</v>
      </c>
      <c r="C36" s="327">
        <f>'Gas Ex Ante DCF Feb2013'!FX36</f>
        <v>0.12954558242116515</v>
      </c>
      <c r="D36" s="328">
        <v>8.3599999999999994E-2</v>
      </c>
      <c r="E36" s="329">
        <f t="shared" si="0"/>
        <v>4.5945582421165157E-2</v>
      </c>
      <c r="F36" s="162"/>
      <c r="G36" s="329">
        <f t="shared" si="1"/>
        <v>4.2181225159897362E-2</v>
      </c>
      <c r="H36" s="330">
        <f t="shared" si="2"/>
        <v>8.6999999999999994E-2</v>
      </c>
      <c r="I36" s="331">
        <f t="shared" si="3"/>
        <v>1.0217325448679211E-2</v>
      </c>
      <c r="J36" s="311">
        <f t="shared" si="4"/>
        <v>9.9094339999999947E-3</v>
      </c>
      <c r="K36" s="311">
        <f t="shared" si="5"/>
        <v>3.7546213901949288E-2</v>
      </c>
      <c r="L36" s="311">
        <f t="shared" si="6"/>
        <v>0.12114621390194928</v>
      </c>
      <c r="M36" s="162"/>
      <c r="N36" s="162"/>
      <c r="O36" s="162"/>
      <c r="P36" s="162"/>
      <c r="Q36" s="162"/>
      <c r="R36" s="162"/>
      <c r="S36" s="162"/>
      <c r="T36" s="329"/>
      <c r="U36" s="329"/>
    </row>
    <row r="37" spans="1:21">
      <c r="A37" s="162">
        <f t="shared" si="7"/>
        <v>26</v>
      </c>
      <c r="B37" s="314">
        <f>'Gas Ex Ante DCF Feb2013'!A37</f>
        <v>36738</v>
      </c>
      <c r="C37" s="327">
        <f>'Gas Ex Ante DCF Feb2013'!FX37</f>
        <v>0.13168421031644398</v>
      </c>
      <c r="D37" s="328">
        <v>8.2500000000000004E-2</v>
      </c>
      <c r="E37" s="329">
        <f t="shared" si="0"/>
        <v>4.9184210316443974E-2</v>
      </c>
      <c r="F37" s="162"/>
      <c r="G37" s="329">
        <f t="shared" si="1"/>
        <v>4.5945582421165157E-2</v>
      </c>
      <c r="H37" s="330">
        <f t="shared" si="2"/>
        <v>8.3599999999999994E-2</v>
      </c>
      <c r="I37" s="331">
        <f t="shared" si="3"/>
        <v>1.0267474985233505E-2</v>
      </c>
      <c r="J37" s="311">
        <f t="shared" si="4"/>
        <v>1.1689295200000005E-2</v>
      </c>
      <c r="K37" s="311">
        <f t="shared" si="5"/>
        <v>3.816511240194928E-2</v>
      </c>
      <c r="L37" s="311">
        <f t="shared" si="6"/>
        <v>0.12066511240194928</v>
      </c>
      <c r="M37" s="162"/>
      <c r="N37" s="162"/>
      <c r="O37" s="311"/>
      <c r="P37" s="311"/>
      <c r="Q37" s="311"/>
      <c r="R37" s="311"/>
      <c r="S37" s="311"/>
      <c r="T37" s="229"/>
      <c r="U37" s="329"/>
    </row>
    <row r="38" spans="1:21">
      <c r="A38" s="162">
        <f t="shared" si="7"/>
        <v>27</v>
      </c>
      <c r="B38" s="314">
        <f>'Gas Ex Ante DCF Feb2013'!A38</f>
        <v>36769</v>
      </c>
      <c r="C38" s="327">
        <f>'Gas Ex Ante DCF Feb2013'!FX38</f>
        <v>0.12904237626673259</v>
      </c>
      <c r="D38" s="328">
        <v>8.1299999999999997E-2</v>
      </c>
      <c r="E38" s="329">
        <f t="shared" si="0"/>
        <v>4.7742376266732597E-2</v>
      </c>
      <c r="F38" s="162"/>
      <c r="G38" s="329">
        <f t="shared" si="1"/>
        <v>4.9184210316443974E-2</v>
      </c>
      <c r="H38" s="330">
        <f t="shared" si="2"/>
        <v>8.2500000000000004E-2</v>
      </c>
      <c r="I38" s="331">
        <f t="shared" si="3"/>
        <v>6.082464812918853E-3</v>
      </c>
      <c r="J38" s="311">
        <f t="shared" si="4"/>
        <v>1.1421014999999993E-2</v>
      </c>
      <c r="K38" s="311">
        <f t="shared" si="5"/>
        <v>3.8840274401949287E-2</v>
      </c>
      <c r="L38" s="311">
        <f t="shared" si="6"/>
        <v>0.12014027440194928</v>
      </c>
      <c r="M38" s="162"/>
      <c r="N38" s="162"/>
      <c r="O38" s="311"/>
      <c r="P38" s="311"/>
      <c r="Q38" s="311"/>
      <c r="R38" s="311"/>
      <c r="S38" s="311"/>
      <c r="T38" s="335"/>
      <c r="U38" s="329"/>
    </row>
    <row r="39" spans="1:21">
      <c r="A39" s="162">
        <f t="shared" si="7"/>
        <v>28</v>
      </c>
      <c r="B39" s="314">
        <f>'Gas Ex Ante DCF Feb2013'!A39</f>
        <v>36798</v>
      </c>
      <c r="C39" s="327">
        <f>'Gas Ex Ante DCF Feb2013'!FX39</f>
        <v>0.12572795989512084</v>
      </c>
      <c r="D39" s="328">
        <v>8.2299999999999998E-2</v>
      </c>
      <c r="E39" s="329">
        <f t="shared" si="0"/>
        <v>4.3427959895120841E-2</v>
      </c>
      <c r="F39" s="162"/>
      <c r="G39" s="329">
        <f t="shared" si="1"/>
        <v>4.7742376266732597E-2</v>
      </c>
      <c r="H39" s="330">
        <f t="shared" si="2"/>
        <v>8.1299999999999997E-2</v>
      </c>
      <c r="I39" s="331">
        <f t="shared" si="3"/>
        <v>2.9893078344255253E-3</v>
      </c>
      <c r="J39" s="311">
        <f t="shared" si="4"/>
        <v>1.3437436599999991E-2</v>
      </c>
      <c r="K39" s="311">
        <f t="shared" si="5"/>
        <v>3.8277639401949289E-2</v>
      </c>
      <c r="L39" s="311">
        <f t="shared" si="6"/>
        <v>0.12057763940194929</v>
      </c>
      <c r="M39" s="162"/>
      <c r="N39" s="162"/>
      <c r="O39" s="162"/>
      <c r="P39" s="162"/>
      <c r="Q39" s="162"/>
      <c r="R39" s="162"/>
      <c r="S39" s="162"/>
      <c r="T39" s="162"/>
      <c r="U39" s="162"/>
    </row>
    <row r="40" spans="1:21">
      <c r="A40" s="162">
        <f t="shared" si="7"/>
        <v>29</v>
      </c>
      <c r="B40" s="314">
        <f>'Gas Ex Ante DCF Feb2013'!A40</f>
        <v>36830</v>
      </c>
      <c r="C40" s="327">
        <f>'Gas Ex Ante DCF Feb2013'!FX40</f>
        <v>0.1259574768591791</v>
      </c>
      <c r="D40" s="328">
        <v>8.14E-2</v>
      </c>
      <c r="E40" s="329">
        <f t="shared" si="0"/>
        <v>4.4557476859179102E-2</v>
      </c>
      <c r="F40" s="162"/>
      <c r="G40" s="329">
        <f t="shared" si="1"/>
        <v>4.3427959895120841E-2</v>
      </c>
      <c r="H40" s="330">
        <f t="shared" si="2"/>
        <v>8.2299999999999998E-2</v>
      </c>
      <c r="I40" s="331">
        <f t="shared" si="3"/>
        <v>7.7732131247336342E-3</v>
      </c>
      <c r="J40" s="311">
        <f t="shared" si="4"/>
        <v>1.1690418600000002E-2</v>
      </c>
      <c r="K40" s="311">
        <f t="shared" si="5"/>
        <v>3.8784010901949287E-2</v>
      </c>
      <c r="L40" s="311">
        <f t="shared" si="6"/>
        <v>0.12018401090194929</v>
      </c>
      <c r="M40" s="162"/>
      <c r="N40" s="162"/>
      <c r="O40" s="332"/>
      <c r="P40" s="333"/>
      <c r="Q40" s="329"/>
      <c r="R40" s="333"/>
      <c r="S40" s="300"/>
      <c r="T40" s="334"/>
      <c r="U40" s="329"/>
    </row>
    <row r="41" spans="1:21">
      <c r="A41" s="162">
        <f t="shared" si="7"/>
        <v>30</v>
      </c>
      <c r="B41" s="314">
        <f>'Gas Ex Ante DCF Feb2013'!A41</f>
        <v>36860</v>
      </c>
      <c r="C41" s="327">
        <f>'Gas Ex Ante DCF Feb2013'!FX41</f>
        <v>0.12511527655051982</v>
      </c>
      <c r="D41" s="328">
        <v>8.1100000000000005E-2</v>
      </c>
      <c r="E41" s="329">
        <f t="shared" si="0"/>
        <v>4.4015276550519816E-2</v>
      </c>
      <c r="F41" s="162"/>
      <c r="G41" s="329">
        <f t="shared" si="1"/>
        <v>4.4557476859179102E-2</v>
      </c>
      <c r="H41" s="330">
        <f t="shared" si="2"/>
        <v>8.14E-2</v>
      </c>
      <c r="I41" s="331">
        <f t="shared" si="3"/>
        <v>6.2742916162116524E-3</v>
      </c>
      <c r="J41" s="311">
        <f t="shared" si="4"/>
        <v>1.2152734799999995E-2</v>
      </c>
      <c r="K41" s="311">
        <f t="shared" si="5"/>
        <v>3.8952801401949282E-2</v>
      </c>
      <c r="L41" s="311">
        <f t="shared" si="6"/>
        <v>0.12005280140194929</v>
      </c>
      <c r="M41" s="162"/>
      <c r="N41" s="162"/>
      <c r="O41" s="162"/>
      <c r="P41" s="162"/>
      <c r="Q41" s="162"/>
      <c r="R41" s="162"/>
      <c r="S41" s="162"/>
      <c r="T41" s="329"/>
      <c r="U41" s="329"/>
    </row>
    <row r="42" spans="1:21">
      <c r="A42" s="162">
        <f t="shared" si="7"/>
        <v>31</v>
      </c>
      <c r="B42" s="314">
        <f>'Gas Ex Ante DCF Feb2013'!A42</f>
        <v>36889</v>
      </c>
      <c r="C42" s="327">
        <f>'Gas Ex Ante DCF Feb2013'!FX42</f>
        <v>0.12387309044161943</v>
      </c>
      <c r="D42" s="328">
        <v>7.8399999999999997E-2</v>
      </c>
      <c r="E42" s="329">
        <f t="shared" si="0"/>
        <v>4.5473090441619429E-2</v>
      </c>
      <c r="F42" s="162"/>
      <c r="G42" s="329">
        <f t="shared" si="1"/>
        <v>4.4015276550519816E-2</v>
      </c>
      <c r="H42" s="330">
        <f t="shared" si="2"/>
        <v>8.1100000000000005E-2</v>
      </c>
      <c r="I42" s="331">
        <f t="shared" si="3"/>
        <v>8.191358928351232E-3</v>
      </c>
      <c r="J42" s="311">
        <f t="shared" si="4"/>
        <v>9.7068401999999832E-3</v>
      </c>
      <c r="K42" s="311">
        <f t="shared" si="5"/>
        <v>4.0471915901949283E-2</v>
      </c>
      <c r="L42" s="311">
        <f t="shared" si="6"/>
        <v>0.11887191590194929</v>
      </c>
      <c r="M42" s="162"/>
      <c r="N42" s="162"/>
      <c r="O42" s="311"/>
      <c r="P42" s="162"/>
      <c r="Q42" s="162"/>
      <c r="R42" s="162"/>
      <c r="S42" s="162"/>
      <c r="T42" s="329"/>
      <c r="U42" s="329"/>
    </row>
    <row r="43" spans="1:21">
      <c r="A43" s="162">
        <f t="shared" si="7"/>
        <v>32</v>
      </c>
      <c r="B43" s="314">
        <f>'Gas Ex Ante DCF Feb2013'!A43</f>
        <v>36922</v>
      </c>
      <c r="C43" s="327">
        <f>'Gas Ex Ante DCF Feb2013'!FX43</f>
        <v>0.12613213491816541</v>
      </c>
      <c r="D43" s="328">
        <v>7.8E-2</v>
      </c>
      <c r="E43" s="329">
        <f t="shared" si="0"/>
        <v>4.8132134918165412E-2</v>
      </c>
      <c r="F43" s="162"/>
      <c r="G43" s="329">
        <f t="shared" si="1"/>
        <v>4.5473090441619429E-2</v>
      </c>
      <c r="H43" s="330">
        <f t="shared" si="2"/>
        <v>7.8399999999999997E-2</v>
      </c>
      <c r="I43" s="331">
        <f t="shared" si="3"/>
        <v>9.615608798485803E-3</v>
      </c>
      <c r="J43" s="311">
        <f t="shared" si="4"/>
        <v>1.1593788800000004E-2</v>
      </c>
      <c r="K43" s="311">
        <f t="shared" si="5"/>
        <v>4.0696969901949286E-2</v>
      </c>
      <c r="L43" s="311">
        <f t="shared" si="6"/>
        <v>0.11869696990194928</v>
      </c>
      <c r="M43" s="162"/>
      <c r="N43" s="162"/>
      <c r="O43" s="311"/>
      <c r="P43" s="162"/>
      <c r="Q43" s="162"/>
      <c r="R43" s="162"/>
      <c r="S43" s="162"/>
      <c r="T43" s="329"/>
      <c r="U43" s="329"/>
    </row>
    <row r="44" spans="1:21">
      <c r="A44" s="162">
        <f t="shared" si="7"/>
        <v>33</v>
      </c>
      <c r="B44" s="314">
        <f>'Gas Ex Ante DCF Feb2013'!A44</f>
        <v>36950</v>
      </c>
      <c r="C44" s="327">
        <f>'Gas Ex Ante DCF Feb2013'!FX44</f>
        <v>0.12608374636711547</v>
      </c>
      <c r="D44" s="328">
        <v>7.7399999999999997E-2</v>
      </c>
      <c r="E44" s="329">
        <f t="shared" si="0"/>
        <v>4.8683746367115477E-2</v>
      </c>
      <c r="F44" s="162"/>
      <c r="G44" s="329">
        <f t="shared" si="1"/>
        <v>4.8132134918165412E-2</v>
      </c>
      <c r="H44" s="330">
        <f t="shared" si="2"/>
        <v>7.8E-2</v>
      </c>
      <c r="I44" s="331">
        <f t="shared" si="3"/>
        <v>7.914961713000844E-3</v>
      </c>
      <c r="J44" s="311">
        <f t="shared" si="4"/>
        <v>1.1332595999999986E-2</v>
      </c>
      <c r="K44" s="311">
        <f t="shared" si="5"/>
        <v>4.1034550901949289E-2</v>
      </c>
      <c r="L44" s="311">
        <f t="shared" si="6"/>
        <v>0.11843455090194929</v>
      </c>
      <c r="M44" s="162"/>
      <c r="N44" s="162"/>
      <c r="O44" s="162"/>
      <c r="P44" s="162"/>
      <c r="Q44" s="162"/>
      <c r="R44" s="162"/>
      <c r="S44" s="162"/>
      <c r="T44" s="329"/>
      <c r="U44" s="329"/>
    </row>
    <row r="45" spans="1:21">
      <c r="A45" s="162">
        <f t="shared" si="7"/>
        <v>34</v>
      </c>
      <c r="B45" s="314">
        <f>'Gas Ex Ante DCF Feb2013'!A45</f>
        <v>36980</v>
      </c>
      <c r="C45" s="327">
        <f>'Gas Ex Ante DCF Feb2013'!FX45</f>
        <v>0.12754550635650616</v>
      </c>
      <c r="D45" s="328">
        <v>7.6799999999999993E-2</v>
      </c>
      <c r="E45" s="329">
        <f t="shared" si="0"/>
        <v>5.0745506356506168E-2</v>
      </c>
      <c r="F45" s="162"/>
      <c r="G45" s="329">
        <f t="shared" si="1"/>
        <v>4.8683746367115477E-2</v>
      </c>
      <c r="H45" s="330">
        <f t="shared" si="2"/>
        <v>7.7399999999999997E-2</v>
      </c>
      <c r="I45" s="331">
        <f t="shared" si="3"/>
        <v>9.5094968761247484E-3</v>
      </c>
      <c r="J45" s="311">
        <f t="shared" si="4"/>
        <v>1.1240806799999989E-2</v>
      </c>
      <c r="K45" s="311">
        <f t="shared" si="5"/>
        <v>4.1372131901949286E-2</v>
      </c>
      <c r="L45" s="311">
        <f t="shared" si="6"/>
        <v>0.11817213190194928</v>
      </c>
      <c r="M45" s="162"/>
      <c r="N45" s="162"/>
      <c r="O45" s="162"/>
      <c r="P45" s="162"/>
      <c r="Q45" s="162"/>
      <c r="R45" s="162"/>
      <c r="S45" s="162"/>
      <c r="T45" s="329"/>
      <c r="U45" s="329"/>
    </row>
    <row r="46" spans="1:21">
      <c r="A46" s="162">
        <f t="shared" si="7"/>
        <v>35</v>
      </c>
      <c r="B46" s="314">
        <f>'Gas Ex Ante DCF Feb2013'!A46</f>
        <v>37011</v>
      </c>
      <c r="C46" s="327">
        <f>'Gas Ex Ante DCF Feb2013'!FX46</f>
        <v>0.12269484520457685</v>
      </c>
      <c r="D46" s="328">
        <v>7.9399999999999998E-2</v>
      </c>
      <c r="E46" s="329">
        <f t="shared" si="0"/>
        <v>4.3294845204576854E-2</v>
      </c>
      <c r="F46" s="162"/>
      <c r="G46" s="329">
        <f t="shared" si="1"/>
        <v>5.0745506356506168E-2</v>
      </c>
      <c r="H46" s="330">
        <f t="shared" si="2"/>
        <v>7.6799999999999993E-2</v>
      </c>
      <c r="I46" s="331">
        <f t="shared" si="3"/>
        <v>3.1248790150171374E-4</v>
      </c>
      <c r="J46" s="311">
        <f t="shared" si="4"/>
        <v>1.43490176E-2</v>
      </c>
      <c r="K46" s="311">
        <f t="shared" si="5"/>
        <v>3.9909280901949284E-2</v>
      </c>
      <c r="L46" s="311">
        <f t="shared" si="6"/>
        <v>0.11930928090194928</v>
      </c>
      <c r="M46" s="162"/>
      <c r="N46" s="162"/>
      <c r="O46" s="311"/>
      <c r="P46" s="311"/>
      <c r="Q46" s="311"/>
      <c r="R46" s="311"/>
      <c r="S46" s="311"/>
      <c r="T46" s="229"/>
      <c r="U46" s="329"/>
    </row>
    <row r="47" spans="1:21">
      <c r="A47" s="162">
        <f t="shared" si="7"/>
        <v>36</v>
      </c>
      <c r="B47" s="314">
        <f>'Gas Ex Ante DCF Feb2013'!A47</f>
        <v>37042</v>
      </c>
      <c r="C47" s="327">
        <f>'Gas Ex Ante DCF Feb2013'!FX47</f>
        <v>0.13024149804250529</v>
      </c>
      <c r="D47" s="328">
        <v>7.9899999999999999E-2</v>
      </c>
      <c r="E47" s="329">
        <f t="shared" si="0"/>
        <v>5.0341498042505289E-2</v>
      </c>
      <c r="F47" s="162"/>
      <c r="G47" s="329">
        <f t="shared" si="1"/>
        <v>4.3294845204576854E-2</v>
      </c>
      <c r="H47" s="330">
        <f t="shared" si="2"/>
        <v>7.9399999999999998E-2</v>
      </c>
      <c r="I47" s="331">
        <f t="shared" si="3"/>
        <v>1.366998484701501E-2</v>
      </c>
      <c r="J47" s="311">
        <f t="shared" si="4"/>
        <v>1.2646770799999998E-2</v>
      </c>
      <c r="K47" s="311">
        <f t="shared" si="5"/>
        <v>3.9627963401949289E-2</v>
      </c>
      <c r="L47" s="311">
        <f t="shared" si="6"/>
        <v>0.11952796340194929</v>
      </c>
      <c r="M47" s="162"/>
      <c r="N47" s="162"/>
      <c r="O47" s="311"/>
      <c r="P47" s="311"/>
      <c r="Q47" s="311"/>
      <c r="R47" s="311"/>
      <c r="S47" s="311"/>
      <c r="T47" s="335"/>
      <c r="U47" s="329"/>
    </row>
    <row r="48" spans="1:21">
      <c r="A48" s="162">
        <f t="shared" si="7"/>
        <v>37</v>
      </c>
      <c r="B48" s="314">
        <f>'Gas Ex Ante DCF Feb2013'!A48</f>
        <v>37071</v>
      </c>
      <c r="C48" s="327">
        <f>'Gas Ex Ante DCF Feb2013'!FX48</f>
        <v>0.13042630408354702</v>
      </c>
      <c r="D48" s="328">
        <v>7.85E-2</v>
      </c>
      <c r="E48" s="329">
        <f t="shared" si="0"/>
        <v>5.1926304083547023E-2</v>
      </c>
      <c r="F48" s="162"/>
      <c r="G48" s="329">
        <f t="shared" si="1"/>
        <v>5.0341498042505289E-2</v>
      </c>
      <c r="H48" s="330">
        <f t="shared" si="2"/>
        <v>7.9899999999999999E-2</v>
      </c>
      <c r="I48" s="331">
        <f t="shared" si="3"/>
        <v>9.2861490945802747E-3</v>
      </c>
      <c r="J48" s="311">
        <f t="shared" si="4"/>
        <v>1.0823261799999997E-2</v>
      </c>
      <c r="K48" s="311">
        <f t="shared" si="5"/>
        <v>4.0415652401949283E-2</v>
      </c>
      <c r="L48" s="311">
        <f t="shared" si="6"/>
        <v>0.11891565240194929</v>
      </c>
      <c r="M48" s="162"/>
      <c r="N48" s="300"/>
      <c r="O48" s="162"/>
      <c r="P48" s="162"/>
      <c r="Q48" s="162"/>
      <c r="R48" s="162"/>
      <c r="S48" s="162"/>
      <c r="T48" s="162"/>
      <c r="U48" s="162"/>
    </row>
    <row r="49" spans="1:21">
      <c r="A49" s="162">
        <f t="shared" si="7"/>
        <v>38</v>
      </c>
      <c r="B49" s="314">
        <f>'Gas Ex Ante DCF Feb2013'!A49</f>
        <v>37073</v>
      </c>
      <c r="C49" s="327">
        <f>'Gas Ex Ante DCF Feb2013'!FX49</f>
        <v>0.13381912071823959</v>
      </c>
      <c r="D49" s="328">
        <v>7.7799999999999994E-2</v>
      </c>
      <c r="E49" s="329">
        <f t="shared" si="0"/>
        <v>5.6019120718239598E-2</v>
      </c>
      <c r="F49" s="162"/>
      <c r="G49" s="329">
        <f t="shared" si="1"/>
        <v>5.1926304083547023E-2</v>
      </c>
      <c r="H49" s="330">
        <f t="shared" si="2"/>
        <v>7.85E-2</v>
      </c>
      <c r="I49" s="331">
        <f t="shared" si="3"/>
        <v>1.2036606486001765E-2</v>
      </c>
      <c r="J49" s="311">
        <f t="shared" si="4"/>
        <v>1.1309086999999995E-2</v>
      </c>
      <c r="K49" s="311">
        <f t="shared" si="5"/>
        <v>4.0809496901949287E-2</v>
      </c>
      <c r="L49" s="311">
        <f t="shared" si="6"/>
        <v>0.11860949690194927</v>
      </c>
      <c r="M49" s="162"/>
      <c r="N49" s="300"/>
      <c r="O49" s="170"/>
      <c r="P49" s="170"/>
      <c r="Q49" s="170"/>
      <c r="R49" s="170"/>
      <c r="S49" s="170"/>
      <c r="T49" s="170"/>
      <c r="U49" s="170"/>
    </row>
    <row r="50" spans="1:21">
      <c r="A50" s="162">
        <f t="shared" si="7"/>
        <v>39</v>
      </c>
      <c r="B50" s="314">
        <f>'Gas Ex Ante DCF Feb2013'!A50</f>
        <v>37104</v>
      </c>
      <c r="C50" s="327">
        <f>'Gas Ex Ante DCF Feb2013'!FX50</f>
        <v>0.13271083190882571</v>
      </c>
      <c r="D50" s="328">
        <v>7.5899999999999995E-2</v>
      </c>
      <c r="E50" s="329">
        <f t="shared" si="0"/>
        <v>5.6810831908825715E-2</v>
      </c>
      <c r="F50" s="162"/>
      <c r="G50" s="329">
        <f t="shared" si="1"/>
        <v>5.6019120718239598E-2</v>
      </c>
      <c r="H50" s="330">
        <f t="shared" si="2"/>
        <v>7.7799999999999994E-2</v>
      </c>
      <c r="I50" s="331">
        <f t="shared" si="3"/>
        <v>9.3616283163038411E-3</v>
      </c>
      <c r="J50" s="311">
        <f t="shared" si="4"/>
        <v>1.0001999599999992E-2</v>
      </c>
      <c r="K50" s="311">
        <f t="shared" si="5"/>
        <v>4.1878503401949291E-2</v>
      </c>
      <c r="L50" s="311">
        <f t="shared" si="6"/>
        <v>0.11777850340194929</v>
      </c>
      <c r="M50" s="162"/>
      <c r="N50" s="300"/>
      <c r="O50" s="170"/>
      <c r="P50" s="170"/>
      <c r="Q50" s="170"/>
      <c r="R50" s="170"/>
      <c r="S50" s="170"/>
      <c r="T50" s="170"/>
      <c r="U50" s="170"/>
    </row>
    <row r="51" spans="1:21">
      <c r="A51" s="162">
        <f t="shared" si="7"/>
        <v>40</v>
      </c>
      <c r="B51" s="314">
        <f>'Gas Ex Ante DCF Feb2013'!A51</f>
        <v>37135</v>
      </c>
      <c r="C51" s="327">
        <f>'Gas Ex Ante DCF Feb2013'!FX51</f>
        <v>0.12676628730506348</v>
      </c>
      <c r="D51" s="328">
        <v>7.7499999999999999E-2</v>
      </c>
      <c r="E51" s="329">
        <f t="shared" si="0"/>
        <v>4.926628730506348E-2</v>
      </c>
      <c r="F51" s="162"/>
      <c r="G51" s="329">
        <f t="shared" si="1"/>
        <v>5.6810831908825715E-2</v>
      </c>
      <c r="H51" s="330">
        <f t="shared" si="2"/>
        <v>7.5899999999999995E-2</v>
      </c>
      <c r="I51" s="331">
        <f t="shared" si="3"/>
        <v>1.1464900833137379E-3</v>
      </c>
      <c r="J51" s="311">
        <f t="shared" si="4"/>
        <v>1.3211333800000002E-2</v>
      </c>
      <c r="K51" s="311">
        <f t="shared" si="5"/>
        <v>4.0978287401949288E-2</v>
      </c>
      <c r="L51" s="311">
        <f t="shared" si="6"/>
        <v>0.11847828740194929</v>
      </c>
      <c r="M51" s="162"/>
      <c r="N51" s="300"/>
      <c r="O51" s="170"/>
      <c r="P51" s="170"/>
      <c r="Q51" s="170"/>
      <c r="R51" s="170"/>
      <c r="S51" s="170"/>
      <c r="T51" s="170"/>
      <c r="U51" s="170"/>
    </row>
    <row r="52" spans="1:21">
      <c r="A52" s="162">
        <f t="shared" si="7"/>
        <v>41</v>
      </c>
      <c r="B52" s="314">
        <f>'Gas Ex Ante DCF Feb2013'!A52</f>
        <v>37165</v>
      </c>
      <c r="C52" s="327">
        <f>'Gas Ex Ante DCF Feb2013'!FX52</f>
        <v>0.12684665733325387</v>
      </c>
      <c r="D52" s="328">
        <v>7.6300000000000007E-2</v>
      </c>
      <c r="E52" s="329">
        <f t="shared" si="0"/>
        <v>5.0546657333253864E-2</v>
      </c>
      <c r="F52" s="162"/>
      <c r="G52" s="329">
        <f t="shared" si="1"/>
        <v>4.926628730506348E-2</v>
      </c>
      <c r="H52" s="330">
        <f t="shared" si="2"/>
        <v>7.7499999999999999E-2</v>
      </c>
      <c r="I52" s="331">
        <f t="shared" si="3"/>
        <v>8.8172251926936021E-3</v>
      </c>
      <c r="J52" s="311">
        <f t="shared" si="4"/>
        <v>1.0656104999999999E-2</v>
      </c>
      <c r="K52" s="311">
        <f t="shared" si="5"/>
        <v>4.1653449401949282E-2</v>
      </c>
      <c r="L52" s="311">
        <f t="shared" si="6"/>
        <v>0.1179534494019493</v>
      </c>
      <c r="M52" s="162"/>
      <c r="N52" s="300"/>
      <c r="O52" s="170"/>
      <c r="P52" s="170"/>
      <c r="Q52" s="170"/>
      <c r="R52" s="170"/>
      <c r="S52" s="170"/>
      <c r="T52" s="170"/>
      <c r="U52" s="170"/>
    </row>
    <row r="53" spans="1:21">
      <c r="A53" s="162">
        <f t="shared" si="7"/>
        <v>42</v>
      </c>
      <c r="B53" s="314">
        <f>'Gas Ex Ante DCF Feb2013'!A53</f>
        <v>37196</v>
      </c>
      <c r="C53" s="327">
        <f>'Gas Ex Ante DCF Feb2013'!FX53</f>
        <v>0.12684011030202882</v>
      </c>
      <c r="D53" s="328">
        <v>7.5700000000000003E-2</v>
      </c>
      <c r="E53" s="329">
        <f t="shared" si="0"/>
        <v>5.1140110302028821E-2</v>
      </c>
      <c r="F53" s="162"/>
      <c r="G53" s="329">
        <f t="shared" si="1"/>
        <v>5.0546657333253864E-2</v>
      </c>
      <c r="H53" s="330">
        <f t="shared" si="2"/>
        <v>7.6300000000000007E-2</v>
      </c>
      <c r="I53" s="331">
        <f t="shared" si="3"/>
        <v>8.3261817009307945E-3</v>
      </c>
      <c r="J53" s="311">
        <f t="shared" si="4"/>
        <v>1.1072526599999993E-2</v>
      </c>
      <c r="K53" s="311">
        <f t="shared" si="5"/>
        <v>4.1991030401949285E-2</v>
      </c>
      <c r="L53" s="311">
        <f t="shared" si="6"/>
        <v>0.11769103040194928</v>
      </c>
      <c r="M53" s="162"/>
      <c r="N53" s="300"/>
      <c r="O53" s="170"/>
      <c r="P53" s="170"/>
      <c r="Q53" s="170"/>
      <c r="R53" s="170"/>
      <c r="S53" s="170"/>
      <c r="T53" s="170"/>
      <c r="U53" s="170"/>
    </row>
    <row r="54" spans="1:21">
      <c r="A54" s="162">
        <f t="shared" si="7"/>
        <v>43</v>
      </c>
      <c r="B54" s="314">
        <f>'Gas Ex Ante DCF Feb2013'!A54</f>
        <v>37226</v>
      </c>
      <c r="C54" s="327">
        <f>'Gas Ex Ante DCF Feb2013'!FX54</f>
        <v>0.12543295280640959</v>
      </c>
      <c r="D54" s="328">
        <v>7.8299999999999995E-2</v>
      </c>
      <c r="E54" s="329">
        <f t="shared" si="0"/>
        <v>4.7132952806409598E-2</v>
      </c>
      <c r="F54" s="162"/>
      <c r="G54" s="329">
        <f t="shared" si="1"/>
        <v>5.1140110302028821E-2</v>
      </c>
      <c r="H54" s="330">
        <f t="shared" si="2"/>
        <v>7.5700000000000003E-2</v>
      </c>
      <c r="I54" s="331">
        <f t="shared" si="3"/>
        <v>3.8163588586057479E-3</v>
      </c>
      <c r="J54" s="311">
        <f t="shared" si="4"/>
        <v>1.418073739999999E-2</v>
      </c>
      <c r="K54" s="311">
        <f t="shared" si="5"/>
        <v>4.0528179401949291E-2</v>
      </c>
      <c r="L54" s="311">
        <f t="shared" si="6"/>
        <v>0.11882817940194929</v>
      </c>
      <c r="M54" s="162"/>
      <c r="N54" s="300"/>
      <c r="O54" s="170"/>
      <c r="P54" s="170"/>
      <c r="Q54" s="170"/>
      <c r="R54" s="170"/>
      <c r="S54" s="170"/>
      <c r="T54" s="170"/>
      <c r="U54" s="170"/>
    </row>
    <row r="55" spans="1:21">
      <c r="A55" s="162">
        <f t="shared" si="7"/>
        <v>44</v>
      </c>
      <c r="B55" s="314">
        <f>'Gas Ex Ante DCF Feb2013'!A55</f>
        <v>37257</v>
      </c>
      <c r="C55" s="327">
        <f>'Gas Ex Ante DCF Feb2013'!FX55</f>
        <v>0.12364751890405125</v>
      </c>
      <c r="D55" s="328">
        <v>7.6600000000000001E-2</v>
      </c>
      <c r="E55" s="329">
        <f t="shared" si="0"/>
        <v>4.7047518904051247E-2</v>
      </c>
      <c r="F55" s="162"/>
      <c r="G55" s="329">
        <f t="shared" si="1"/>
        <v>4.7132952806409598E-2</v>
      </c>
      <c r="H55" s="330">
        <f t="shared" si="2"/>
        <v>7.8299999999999995E-2</v>
      </c>
      <c r="I55" s="331">
        <f t="shared" si="3"/>
        <v>7.1250594838717998E-3</v>
      </c>
      <c r="J55" s="311">
        <f t="shared" si="4"/>
        <v>1.0278490599999995E-2</v>
      </c>
      <c r="K55" s="311">
        <f t="shared" si="5"/>
        <v>4.1484658901949287E-2</v>
      </c>
      <c r="L55" s="311">
        <f t="shared" si="6"/>
        <v>0.11808465890194929</v>
      </c>
      <c r="M55" s="162"/>
      <c r="N55" s="300"/>
      <c r="O55" s="170"/>
      <c r="P55" s="170"/>
      <c r="Q55" s="170"/>
      <c r="R55" s="170"/>
      <c r="S55" s="170"/>
      <c r="T55" s="170"/>
      <c r="U55" s="170"/>
    </row>
    <row r="56" spans="1:21">
      <c r="A56" s="162">
        <f t="shared" si="7"/>
        <v>45</v>
      </c>
      <c r="B56" s="314">
        <f>'Gas Ex Ante DCF Feb2013'!A56</f>
        <v>37288</v>
      </c>
      <c r="C56" s="327">
        <f>'Gas Ex Ante DCF Feb2013'!FX56</f>
        <v>0.12413826408449108</v>
      </c>
      <c r="D56" s="328">
        <v>7.5399999999999995E-2</v>
      </c>
      <c r="E56" s="329">
        <f t="shared" si="0"/>
        <v>4.8738264084491084E-2</v>
      </c>
      <c r="F56" s="162"/>
      <c r="G56" s="329">
        <f t="shared" si="1"/>
        <v>4.7047518904051247E-2</v>
      </c>
      <c r="H56" s="330">
        <f t="shared" si="2"/>
        <v>7.6600000000000001E-2</v>
      </c>
      <c r="I56" s="331">
        <f t="shared" si="3"/>
        <v>8.8881687174194035E-3</v>
      </c>
      <c r="J56" s="311">
        <f t="shared" si="4"/>
        <v>1.0518421199999989E-2</v>
      </c>
      <c r="K56" s="311">
        <f t="shared" si="5"/>
        <v>4.2159820901949287E-2</v>
      </c>
      <c r="L56" s="311">
        <f t="shared" si="6"/>
        <v>0.11755982090194927</v>
      </c>
      <c r="M56" s="162"/>
      <c r="N56" s="162"/>
      <c r="O56" s="170"/>
      <c r="P56" s="170"/>
      <c r="Q56" s="170"/>
      <c r="R56" s="170"/>
      <c r="S56" s="170"/>
      <c r="T56" s="170"/>
      <c r="U56" s="170"/>
    </row>
    <row r="57" spans="1:21">
      <c r="A57" s="162">
        <f t="shared" si="7"/>
        <v>46</v>
      </c>
      <c r="B57" s="314">
        <f>'Gas Ex Ante DCF Feb2013'!A57</f>
        <v>37316</v>
      </c>
      <c r="C57" s="327">
        <f>'Gas Ex Ante DCF Feb2013'!FX57</f>
        <v>0.11892179213487042</v>
      </c>
      <c r="D57" s="328">
        <v>7.7600000000000002E-2</v>
      </c>
      <c r="E57" s="329">
        <f t="shared" si="0"/>
        <v>4.1321792134870416E-2</v>
      </c>
      <c r="F57" s="162"/>
      <c r="G57" s="329">
        <f t="shared" si="1"/>
        <v>4.8738264084491084E-2</v>
      </c>
      <c r="H57" s="330">
        <f t="shared" si="2"/>
        <v>7.5399999999999995E-2</v>
      </c>
      <c r="I57" s="331">
        <f t="shared" si="3"/>
        <v>3.9605166552943161E-5</v>
      </c>
      <c r="J57" s="311">
        <f t="shared" si="4"/>
        <v>1.3734842800000008E-2</v>
      </c>
      <c r="K57" s="311">
        <f t="shared" si="5"/>
        <v>4.0922023901949281E-2</v>
      </c>
      <c r="L57" s="311">
        <f t="shared" si="6"/>
        <v>0.11852202390194928</v>
      </c>
      <c r="M57" s="162"/>
      <c r="N57" s="162"/>
      <c r="O57" s="170"/>
      <c r="P57" s="170"/>
      <c r="Q57" s="170"/>
      <c r="R57" s="170"/>
      <c r="S57" s="170"/>
      <c r="T57" s="170"/>
      <c r="U57" s="170"/>
    </row>
    <row r="58" spans="1:21">
      <c r="A58" s="162">
        <f t="shared" si="7"/>
        <v>47</v>
      </c>
      <c r="B58" s="314">
        <f>'Gas Ex Ante DCF Feb2013'!A58</f>
        <v>37347</v>
      </c>
      <c r="C58" s="327">
        <f>'Gas Ex Ante DCF Feb2013'!FX58</f>
        <v>0.11591766919314905</v>
      </c>
      <c r="D58" s="328">
        <v>7.5700000000000003E-2</v>
      </c>
      <c r="E58" s="329">
        <f t="shared" si="0"/>
        <v>4.021766919314905E-2</v>
      </c>
      <c r="F58" s="162"/>
      <c r="G58" s="329">
        <f t="shared" si="1"/>
        <v>4.1321792134870416E-2</v>
      </c>
      <c r="H58" s="330">
        <f t="shared" si="2"/>
        <v>7.7600000000000002E-2</v>
      </c>
      <c r="I58" s="331">
        <f t="shared" si="3"/>
        <v>5.2173674626553798E-3</v>
      </c>
      <c r="J58" s="311">
        <f t="shared" si="4"/>
        <v>9.9714031999999925E-3</v>
      </c>
      <c r="K58" s="311">
        <f t="shared" si="5"/>
        <v>4.1991030401949285E-2</v>
      </c>
      <c r="L58" s="311">
        <f t="shared" si="6"/>
        <v>0.11769103040194928</v>
      </c>
      <c r="M58" s="162"/>
      <c r="N58" s="162"/>
      <c r="O58" s="170"/>
      <c r="P58" s="170"/>
      <c r="Q58" s="170"/>
      <c r="R58" s="170"/>
      <c r="S58" s="170"/>
      <c r="T58" s="170"/>
      <c r="U58" s="170"/>
    </row>
    <row r="59" spans="1:21">
      <c r="A59" s="162">
        <f t="shared" si="7"/>
        <v>48</v>
      </c>
      <c r="B59" s="314">
        <f>'Gas Ex Ante DCF Feb2013'!A59</f>
        <v>37377</v>
      </c>
      <c r="C59" s="327">
        <f>'Gas Ex Ante DCF Feb2013'!FX59</f>
        <v>0.11623593669050837</v>
      </c>
      <c r="D59" s="328">
        <v>7.5200000000000003E-2</v>
      </c>
      <c r="E59" s="329">
        <f t="shared" si="0"/>
        <v>4.1035936690508368E-2</v>
      </c>
      <c r="F59" s="162"/>
      <c r="G59" s="329">
        <f t="shared" si="1"/>
        <v>4.021766919314905E-2</v>
      </c>
      <c r="H59" s="330">
        <f t="shared" si="2"/>
        <v>7.5700000000000003E-2</v>
      </c>
      <c r="I59" s="331">
        <f t="shared" si="3"/>
        <v>6.9708469658656472E-3</v>
      </c>
      <c r="J59" s="311">
        <f t="shared" si="4"/>
        <v>1.1080737399999999E-2</v>
      </c>
      <c r="K59" s="311">
        <f t="shared" si="5"/>
        <v>4.2272347901949281E-2</v>
      </c>
      <c r="L59" s="311">
        <f t="shared" si="6"/>
        <v>0.11747234790194928</v>
      </c>
      <c r="M59" s="162"/>
      <c r="N59" s="162"/>
      <c r="O59" s="170"/>
      <c r="P59" s="170"/>
      <c r="Q59" s="170"/>
      <c r="R59" s="170"/>
      <c r="S59" s="170"/>
      <c r="T59" s="170"/>
      <c r="U59" s="170"/>
    </row>
    <row r="60" spans="1:21">
      <c r="A60" s="162">
        <f t="shared" si="7"/>
        <v>49</v>
      </c>
      <c r="B60" s="314">
        <f>'Gas Ex Ante DCF Feb2013'!A60</f>
        <v>37408</v>
      </c>
      <c r="C60" s="327">
        <f>'Gas Ex Ante DCF Feb2013'!FX60</f>
        <v>0.11702127237887228</v>
      </c>
      <c r="D60" s="328">
        <v>7.4099999999999999E-2</v>
      </c>
      <c r="E60" s="329">
        <f t="shared" si="0"/>
        <v>4.2921272378872277E-2</v>
      </c>
      <c r="F60" s="162"/>
      <c r="G60" s="329">
        <f t="shared" si="1"/>
        <v>4.1035936690508368E-2</v>
      </c>
      <c r="H60" s="330">
        <f t="shared" si="2"/>
        <v>7.5200000000000003E-2</v>
      </c>
      <c r="I60" s="331">
        <f t="shared" si="3"/>
        <v>8.1630953551512578E-3</v>
      </c>
      <c r="J60" s="311">
        <f t="shared" si="4"/>
        <v>1.0404246399999997E-2</v>
      </c>
      <c r="K60" s="311">
        <f t="shared" si="5"/>
        <v>4.2891246401949287E-2</v>
      </c>
      <c r="L60" s="311">
        <f t="shared" si="6"/>
        <v>0.11699124640194929</v>
      </c>
      <c r="M60" s="162"/>
      <c r="N60" s="162"/>
      <c r="O60" s="170"/>
      <c r="P60" s="170"/>
      <c r="Q60" s="170"/>
      <c r="R60" s="170"/>
      <c r="S60" s="170"/>
      <c r="T60" s="170"/>
      <c r="U60" s="170"/>
    </row>
    <row r="61" spans="1:21">
      <c r="A61" s="162">
        <f t="shared" si="7"/>
        <v>50</v>
      </c>
      <c r="B61" s="314">
        <f>'Gas Ex Ante DCF Feb2013'!A61</f>
        <v>37438</v>
      </c>
      <c r="C61" s="327">
        <f>'Gas Ex Ante DCF Feb2013'!FX61</f>
        <v>0.12419497289977156</v>
      </c>
      <c r="D61" s="328">
        <v>7.3099999999999998E-2</v>
      </c>
      <c r="E61" s="329">
        <f t="shared" si="0"/>
        <v>5.1094972899771565E-2</v>
      </c>
      <c r="F61" s="162"/>
      <c r="G61" s="329">
        <f t="shared" si="1"/>
        <v>4.2921272378872277E-2</v>
      </c>
      <c r="H61" s="330">
        <f t="shared" si="2"/>
        <v>7.4099999999999999E-2</v>
      </c>
      <c r="I61" s="331">
        <f t="shared" si="3"/>
        <v>1.4739882611963927E-2</v>
      </c>
      <c r="J61" s="311">
        <f t="shared" si="4"/>
        <v>1.0335966199999991E-2</v>
      </c>
      <c r="K61" s="311">
        <f t="shared" si="5"/>
        <v>4.3453881401949286E-2</v>
      </c>
      <c r="L61" s="311">
        <f t="shared" si="6"/>
        <v>0.11655388140194928</v>
      </c>
      <c r="M61" s="162"/>
      <c r="N61" s="162"/>
      <c r="O61" s="170"/>
      <c r="P61" s="170"/>
      <c r="Q61" s="170"/>
      <c r="R61" s="170"/>
      <c r="S61" s="170"/>
      <c r="T61" s="170"/>
      <c r="U61" s="170"/>
    </row>
    <row r="62" spans="1:21">
      <c r="A62" s="162">
        <f t="shared" si="7"/>
        <v>51</v>
      </c>
      <c r="B62" s="314">
        <f>'Gas Ex Ante DCF Feb2013'!A62</f>
        <v>37469</v>
      </c>
      <c r="C62" s="327">
        <f>'Gas Ex Ante DCF Feb2013'!FX62</f>
        <v>0.12341045721938966</v>
      </c>
      <c r="D62" s="328">
        <v>7.17E-2</v>
      </c>
      <c r="E62" s="329">
        <f t="shared" si="0"/>
        <v>5.1710457219389661E-2</v>
      </c>
      <c r="F62" s="162"/>
      <c r="G62" s="329">
        <f t="shared" si="1"/>
        <v>5.1094972899771565E-2</v>
      </c>
      <c r="H62" s="330">
        <f t="shared" si="2"/>
        <v>7.3099999999999998E-2</v>
      </c>
      <c r="I62" s="331">
        <f t="shared" si="3"/>
        <v>8.4320954637709458E-3</v>
      </c>
      <c r="J62" s="311">
        <f t="shared" si="4"/>
        <v>9.7829841999999972E-3</v>
      </c>
      <c r="K62" s="311">
        <f t="shared" si="5"/>
        <v>4.4241570401949287E-2</v>
      </c>
      <c r="L62" s="311">
        <f t="shared" si="6"/>
        <v>0.11594157040194929</v>
      </c>
      <c r="M62" s="162"/>
      <c r="N62" s="162"/>
      <c r="O62" s="170"/>
      <c r="P62" s="170"/>
      <c r="Q62" s="170"/>
      <c r="R62" s="170"/>
      <c r="S62" s="170"/>
      <c r="T62" s="170"/>
      <c r="U62" s="170"/>
    </row>
    <row r="63" spans="1:21">
      <c r="A63" s="162">
        <f t="shared" si="7"/>
        <v>52</v>
      </c>
      <c r="B63" s="314">
        <f>'Gas Ex Ante DCF Feb2013'!A63</f>
        <v>37500</v>
      </c>
      <c r="C63" s="327">
        <f>'Gas Ex Ante DCF Feb2013'!FX63</f>
        <v>0.12597395123768287</v>
      </c>
      <c r="D63" s="328">
        <v>7.0800000000000002E-2</v>
      </c>
      <c r="E63" s="329">
        <f t="shared" si="0"/>
        <v>5.5173951237682872E-2</v>
      </c>
      <c r="F63" s="162"/>
      <c r="G63" s="329">
        <f t="shared" si="1"/>
        <v>5.1710457219389661E-2</v>
      </c>
      <c r="H63" s="330">
        <f t="shared" si="2"/>
        <v>7.17E-2</v>
      </c>
      <c r="I63" s="331">
        <f t="shared" si="3"/>
        <v>1.1374263184629876E-2</v>
      </c>
      <c r="J63" s="311">
        <f t="shared" si="4"/>
        <v>1.0068809399999996E-2</v>
      </c>
      <c r="K63" s="311">
        <f t="shared" si="5"/>
        <v>4.4747941901949286E-2</v>
      </c>
      <c r="L63" s="311">
        <f t="shared" si="6"/>
        <v>0.11554794190194928</v>
      </c>
      <c r="M63" s="162"/>
      <c r="N63" s="162"/>
      <c r="O63" s="170"/>
      <c r="P63" s="170"/>
      <c r="Q63" s="170"/>
      <c r="R63" s="170"/>
      <c r="S63" s="170"/>
      <c r="T63" s="170"/>
      <c r="U63" s="170"/>
    </row>
    <row r="64" spans="1:21">
      <c r="A64" s="162">
        <f t="shared" si="7"/>
        <v>53</v>
      </c>
      <c r="B64" s="314">
        <f>'Gas Ex Ante DCF Feb2013'!A64</f>
        <v>37530</v>
      </c>
      <c r="C64" s="327">
        <f>'Gas Ex Ante DCF Feb2013'!FX64</f>
        <v>0.12501624620877569</v>
      </c>
      <c r="D64" s="328">
        <v>7.2300000000000003E-2</v>
      </c>
      <c r="E64" s="329">
        <f t="shared" si="0"/>
        <v>5.2716246208775686E-2</v>
      </c>
      <c r="F64" s="162"/>
      <c r="G64" s="329">
        <f t="shared" si="1"/>
        <v>5.5173951237682872E-2</v>
      </c>
      <c r="H64" s="330">
        <f t="shared" si="2"/>
        <v>7.0800000000000002E-2</v>
      </c>
      <c r="I64" s="331">
        <f t="shared" si="3"/>
        <v>5.9829163793360118E-3</v>
      </c>
      <c r="J64" s="311">
        <f t="shared" si="4"/>
        <v>1.2331125599999999E-2</v>
      </c>
      <c r="K64" s="311">
        <f t="shared" si="5"/>
        <v>4.3903989401949284E-2</v>
      </c>
      <c r="L64" s="311">
        <f t="shared" si="6"/>
        <v>0.11620398940194929</v>
      </c>
      <c r="M64" s="162"/>
      <c r="N64" s="162"/>
      <c r="O64" s="170"/>
      <c r="P64" s="170"/>
      <c r="Q64" s="170"/>
      <c r="R64" s="170"/>
      <c r="S64" s="170"/>
      <c r="T64" s="170"/>
      <c r="U64" s="170"/>
    </row>
    <row r="65" spans="1:21">
      <c r="A65" s="162">
        <f t="shared" si="7"/>
        <v>54</v>
      </c>
      <c r="B65" s="314">
        <f>'Gas Ex Ante DCF Feb2013'!A65</f>
        <v>37561</v>
      </c>
      <c r="C65" s="327">
        <f>'Gas Ex Ante DCF Feb2013'!FX65</f>
        <v>0.12208101957888193</v>
      </c>
      <c r="D65" s="328">
        <v>7.1400000000000005E-2</v>
      </c>
      <c r="E65" s="329">
        <f t="shared" si="0"/>
        <v>5.0681019578881922E-2</v>
      </c>
      <c r="F65" s="162"/>
      <c r="G65" s="329">
        <f t="shared" si="1"/>
        <v>5.2716246208775686E-2</v>
      </c>
      <c r="H65" s="330">
        <f t="shared" si="2"/>
        <v>7.2300000000000003E-2</v>
      </c>
      <c r="I65" s="331">
        <f t="shared" si="3"/>
        <v>6.0294101476171535E-3</v>
      </c>
      <c r="J65" s="311">
        <f t="shared" si="4"/>
        <v>1.0160598600000001E-2</v>
      </c>
      <c r="K65" s="311">
        <f t="shared" si="5"/>
        <v>4.4410360901949282E-2</v>
      </c>
      <c r="L65" s="311">
        <f t="shared" si="6"/>
        <v>0.11581036090194929</v>
      </c>
      <c r="M65" s="170"/>
      <c r="N65" s="170"/>
      <c r="O65" s="170"/>
      <c r="P65" s="170"/>
      <c r="Q65" s="170"/>
      <c r="R65" s="170"/>
      <c r="S65" s="170"/>
      <c r="T65" s="170"/>
      <c r="U65" s="170"/>
    </row>
    <row r="66" spans="1:21">
      <c r="A66" s="162">
        <f t="shared" si="7"/>
        <v>55</v>
      </c>
      <c r="B66" s="314">
        <f>'Gas Ex Ante DCF Feb2013'!A66</f>
        <v>37591</v>
      </c>
      <c r="C66" s="327">
        <f>'Gas Ex Ante DCF Feb2013'!FX66</f>
        <v>0.1215572058237917</v>
      </c>
      <c r="D66" s="328">
        <v>7.0699999999999999E-2</v>
      </c>
      <c r="E66" s="329">
        <f t="shared" si="0"/>
        <v>5.0857205823791704E-2</v>
      </c>
      <c r="F66" s="162"/>
      <c r="G66" s="329">
        <f t="shared" si="1"/>
        <v>5.0681019578881922E-2</v>
      </c>
      <c r="H66" s="330">
        <f t="shared" si="2"/>
        <v>7.1400000000000005E-2</v>
      </c>
      <c r="I66" s="331">
        <f t="shared" si="3"/>
        <v>7.9294699821262915E-3</v>
      </c>
      <c r="J66" s="311">
        <f t="shared" si="4"/>
        <v>1.0222914799999989E-2</v>
      </c>
      <c r="K66" s="311">
        <f t="shared" si="5"/>
        <v>4.4804205401949286E-2</v>
      </c>
      <c r="L66" s="311">
        <f t="shared" si="6"/>
        <v>0.11550420540194928</v>
      </c>
      <c r="M66" s="170"/>
      <c r="N66" s="170"/>
      <c r="O66" s="170"/>
      <c r="P66" s="170"/>
      <c r="Q66" s="170"/>
      <c r="R66" s="170"/>
      <c r="S66" s="170"/>
      <c r="T66" s="170"/>
      <c r="U66" s="170"/>
    </row>
    <row r="67" spans="1:21">
      <c r="A67" s="162">
        <f t="shared" si="7"/>
        <v>56</v>
      </c>
      <c r="B67" s="314">
        <f>'Gas Ex Ante DCF Feb2013'!A67</f>
        <v>37622</v>
      </c>
      <c r="C67" s="327">
        <f>'Gas Ex Ante DCF Feb2013'!FX67</f>
        <v>0.12187065532291796</v>
      </c>
      <c r="D67" s="328">
        <v>7.0599999999999996E-2</v>
      </c>
      <c r="E67" s="329">
        <f t="shared" si="0"/>
        <v>5.1270655322917968E-2</v>
      </c>
      <c r="F67" s="162"/>
      <c r="G67" s="329">
        <f t="shared" si="1"/>
        <v>5.0857205823791704E-2</v>
      </c>
      <c r="H67" s="330">
        <f t="shared" si="2"/>
        <v>7.0699999999999999E-2</v>
      </c>
      <c r="I67" s="331">
        <f t="shared" si="3"/>
        <v>8.1936865604615647E-3</v>
      </c>
      <c r="J67" s="311">
        <f t="shared" si="4"/>
        <v>1.0715827399999996E-2</v>
      </c>
      <c r="K67" s="311">
        <f t="shared" si="5"/>
        <v>4.4860468901949287E-2</v>
      </c>
      <c r="L67" s="311">
        <f t="shared" si="6"/>
        <v>0.11546046890194928</v>
      </c>
      <c r="M67" s="170"/>
      <c r="N67" s="170"/>
      <c r="O67" s="170"/>
      <c r="P67" s="170"/>
      <c r="Q67" s="170"/>
      <c r="R67" s="170"/>
      <c r="S67" s="170"/>
      <c r="T67" s="170"/>
      <c r="U67" s="170"/>
    </row>
    <row r="68" spans="1:21">
      <c r="A68" s="162">
        <f t="shared" si="7"/>
        <v>57</v>
      </c>
      <c r="B68" s="314">
        <f>'Gas Ex Ante DCF Feb2013'!A68</f>
        <v>37653</v>
      </c>
      <c r="C68" s="327">
        <f>'Gas Ex Ante DCF Feb2013'!FX68</f>
        <v>0.12319835573497875</v>
      </c>
      <c r="D68" s="328">
        <v>6.93E-2</v>
      </c>
      <c r="E68" s="329">
        <f t="shared" si="0"/>
        <v>5.3898355734978753E-2</v>
      </c>
      <c r="F68" s="162"/>
      <c r="G68" s="329">
        <f t="shared" si="1"/>
        <v>5.1270655322917968E-2</v>
      </c>
      <c r="H68" s="330">
        <f t="shared" si="2"/>
        <v>7.0599999999999996E-2</v>
      </c>
      <c r="I68" s="331">
        <f t="shared" si="3"/>
        <v>1.047118780467142E-2</v>
      </c>
      <c r="J68" s="311">
        <f t="shared" si="4"/>
        <v>9.5005292000000033E-3</v>
      </c>
      <c r="K68" s="311">
        <f t="shared" si="5"/>
        <v>4.5591894401949287E-2</v>
      </c>
      <c r="L68" s="311">
        <f t="shared" si="6"/>
        <v>0.11489189440194929</v>
      </c>
      <c r="M68" s="170"/>
      <c r="N68" s="170"/>
      <c r="O68" s="170"/>
      <c r="P68" s="170"/>
      <c r="Q68" s="170"/>
      <c r="R68" s="170"/>
      <c r="S68" s="170"/>
      <c r="T68" s="170"/>
      <c r="U68" s="170"/>
    </row>
    <row r="69" spans="1:21">
      <c r="A69" s="162">
        <f t="shared" si="7"/>
        <v>58</v>
      </c>
      <c r="B69" s="314">
        <f>'Gas Ex Ante DCF Feb2013'!A69</f>
        <v>37681</v>
      </c>
      <c r="C69" s="327">
        <f>'Gas Ex Ante DCF Feb2013'!FX69</f>
        <v>0.11947059857291485</v>
      </c>
      <c r="D69" s="328">
        <v>6.7900000000000002E-2</v>
      </c>
      <c r="E69" s="329">
        <f t="shared" si="0"/>
        <v>5.157059857291485E-2</v>
      </c>
      <c r="F69" s="162"/>
      <c r="G69" s="329">
        <f t="shared" si="1"/>
        <v>5.3898355734978753E-2</v>
      </c>
      <c r="H69" s="330">
        <f t="shared" si="2"/>
        <v>6.93E-2</v>
      </c>
      <c r="I69" s="331">
        <f t="shared" si="3"/>
        <v>5.9177210949846112E-3</v>
      </c>
      <c r="J69" s="311">
        <f t="shared" si="4"/>
        <v>9.2016525999999987E-3</v>
      </c>
      <c r="K69" s="311">
        <f t="shared" si="5"/>
        <v>4.6379583401949281E-2</v>
      </c>
      <c r="L69" s="311">
        <f t="shared" si="6"/>
        <v>0.11427958340194928</v>
      </c>
      <c r="M69" s="170"/>
      <c r="N69" s="170"/>
      <c r="O69" s="170"/>
      <c r="P69" s="170"/>
      <c r="Q69" s="170"/>
      <c r="R69" s="170"/>
      <c r="S69" s="170"/>
      <c r="T69" s="170"/>
      <c r="U69" s="170"/>
    </row>
    <row r="70" spans="1:21">
      <c r="A70" s="162">
        <f t="shared" si="7"/>
        <v>59</v>
      </c>
      <c r="B70" s="314">
        <f>'Gas Ex Ante DCF Feb2013'!A70</f>
        <v>37712</v>
      </c>
      <c r="C70" s="327">
        <f>'Gas Ex Ante DCF Feb2013'!FX70</f>
        <v>0.11616212919494028</v>
      </c>
      <c r="D70" s="328">
        <v>6.6400000000000001E-2</v>
      </c>
      <c r="E70" s="329">
        <f t="shared" si="0"/>
        <v>4.9762129194940274E-2</v>
      </c>
      <c r="F70" s="162"/>
      <c r="G70" s="329">
        <f t="shared" si="1"/>
        <v>5.157059857291485E-2</v>
      </c>
      <c r="H70" s="330">
        <f t="shared" si="2"/>
        <v>6.7900000000000002E-2</v>
      </c>
      <c r="I70" s="331">
        <f t="shared" si="3"/>
        <v>6.0809039329070835E-3</v>
      </c>
      <c r="J70" s="311">
        <f t="shared" si="4"/>
        <v>8.8874777999999946E-3</v>
      </c>
      <c r="K70" s="311">
        <f t="shared" si="5"/>
        <v>4.7223535901949283E-2</v>
      </c>
      <c r="L70" s="311">
        <f t="shared" si="6"/>
        <v>0.11362353590194929</v>
      </c>
      <c r="M70" s="170"/>
      <c r="N70" s="170"/>
      <c r="O70" s="170"/>
      <c r="P70" s="170"/>
      <c r="Q70" s="170"/>
      <c r="R70" s="170"/>
      <c r="S70" s="170"/>
      <c r="T70" s="170"/>
      <c r="U70" s="170"/>
    </row>
    <row r="71" spans="1:21">
      <c r="A71" s="162">
        <f t="shared" si="7"/>
        <v>60</v>
      </c>
      <c r="B71" s="314">
        <f>'Gas Ex Ante DCF Feb2013'!A71</f>
        <v>37742</v>
      </c>
      <c r="C71" s="327">
        <f>'Gas Ex Ante DCF Feb2013'!FX71</f>
        <v>0.1126264311587063</v>
      </c>
      <c r="D71" s="328">
        <v>6.3600000000000004E-2</v>
      </c>
      <c r="E71" s="329">
        <f t="shared" si="0"/>
        <v>4.9026431158706293E-2</v>
      </c>
      <c r="F71" s="162"/>
      <c r="G71" s="329">
        <f t="shared" si="1"/>
        <v>4.9762129194940274E-2</v>
      </c>
      <c r="H71" s="330">
        <f t="shared" si="2"/>
        <v>6.6400000000000001E-2</v>
      </c>
      <c r="I71" s="331">
        <f t="shared" si="3"/>
        <v>6.8770120122663703E-3</v>
      </c>
      <c r="J71" s="311">
        <f t="shared" si="4"/>
        <v>7.3580047999999981E-3</v>
      </c>
      <c r="K71" s="311">
        <f t="shared" si="5"/>
        <v>4.8798913901949285E-2</v>
      </c>
      <c r="L71" s="311">
        <f t="shared" si="6"/>
        <v>0.11239891390194928</v>
      </c>
      <c r="M71" s="170"/>
      <c r="N71" s="170"/>
      <c r="O71" s="170"/>
      <c r="P71" s="170"/>
      <c r="Q71" s="170"/>
      <c r="R71" s="170"/>
      <c r="S71" s="170"/>
      <c r="T71" s="170"/>
      <c r="U71" s="170"/>
    </row>
    <row r="72" spans="1:21">
      <c r="A72" s="162">
        <f t="shared" si="7"/>
        <v>61</v>
      </c>
      <c r="B72" s="314">
        <f>'Gas Ex Ante DCF Feb2013'!A72</f>
        <v>37773</v>
      </c>
      <c r="C72" s="327">
        <f>'Gas Ex Ante DCF Feb2013'!FX72</f>
        <v>0.11140312132254174</v>
      </c>
      <c r="D72" s="328">
        <v>6.2100000000000002E-2</v>
      </c>
      <c r="E72" s="329">
        <f t="shared" si="0"/>
        <v>4.9303121322541735E-2</v>
      </c>
      <c r="F72" s="162"/>
      <c r="G72" s="329">
        <f t="shared" si="1"/>
        <v>4.9026431158706293E-2</v>
      </c>
      <c r="H72" s="330">
        <f t="shared" si="2"/>
        <v>6.3600000000000004E-2</v>
      </c>
      <c r="I72" s="331">
        <f t="shared" si="3"/>
        <v>7.7768516553566452E-3</v>
      </c>
      <c r="J72" s="311">
        <f t="shared" si="4"/>
        <v>8.2296551999999981E-3</v>
      </c>
      <c r="K72" s="311">
        <f t="shared" si="5"/>
        <v>4.964286640194928E-2</v>
      </c>
      <c r="L72" s="311">
        <f t="shared" si="6"/>
        <v>0.11174286640194928</v>
      </c>
      <c r="M72" s="170"/>
      <c r="N72" s="170"/>
      <c r="O72" s="170"/>
      <c r="P72" s="170"/>
      <c r="Q72" s="170"/>
      <c r="R72" s="170"/>
      <c r="S72" s="170"/>
      <c r="T72" s="170"/>
      <c r="U72" s="170"/>
    </row>
    <row r="73" spans="1:21">
      <c r="A73" s="162">
        <f t="shared" si="7"/>
        <v>62</v>
      </c>
      <c r="B73" s="314">
        <f>'Gas Ex Ante DCF Feb2013'!A73</f>
        <v>37803</v>
      </c>
      <c r="C73" s="327">
        <f>'Gas Ex Ante DCF Feb2013'!FX73</f>
        <v>0.1126726263045835</v>
      </c>
      <c r="D73" s="328">
        <v>6.5699999999999995E-2</v>
      </c>
      <c r="E73" s="329">
        <f t="shared" si="0"/>
        <v>4.6972626304583501E-2</v>
      </c>
      <c r="F73" s="162"/>
      <c r="G73" s="329">
        <f t="shared" si="1"/>
        <v>4.9303121322541735E-2</v>
      </c>
      <c r="H73" s="330">
        <f t="shared" si="2"/>
        <v>6.2100000000000002E-2</v>
      </c>
      <c r="I73" s="331">
        <f t="shared" si="3"/>
        <v>5.2119950882068417E-3</v>
      </c>
      <c r="J73" s="311">
        <f t="shared" si="4"/>
        <v>1.3100182199999991E-2</v>
      </c>
      <c r="K73" s="311">
        <f t="shared" si="5"/>
        <v>4.7617380401949287E-2</v>
      </c>
      <c r="L73" s="311">
        <f t="shared" si="6"/>
        <v>0.11331738040194927</v>
      </c>
      <c r="M73" s="170"/>
      <c r="N73" s="170"/>
      <c r="O73" s="170"/>
      <c r="P73" s="170"/>
      <c r="Q73" s="170"/>
      <c r="R73" s="170"/>
      <c r="S73" s="170"/>
      <c r="T73" s="170"/>
      <c r="U73" s="170"/>
    </row>
    <row r="74" spans="1:21">
      <c r="A74" s="162">
        <f t="shared" si="7"/>
        <v>63</v>
      </c>
      <c r="B74" s="314">
        <f>'Gas Ex Ante DCF Feb2013'!A74</f>
        <v>37834</v>
      </c>
      <c r="C74" s="327">
        <f>'Gas Ex Ante DCF Feb2013'!FX74</f>
        <v>0.1138710890760737</v>
      </c>
      <c r="D74" s="328">
        <v>6.7799999999999999E-2</v>
      </c>
      <c r="E74" s="329">
        <f t="shared" si="0"/>
        <v>4.6071089076073699E-2</v>
      </c>
      <c r="F74" s="162"/>
      <c r="G74" s="329">
        <f t="shared" si="1"/>
        <v>4.6972626304583501E-2</v>
      </c>
      <c r="H74" s="330">
        <f t="shared" si="2"/>
        <v>6.5699999999999995E-2</v>
      </c>
      <c r="I74" s="331">
        <f t="shared" si="3"/>
        <v>6.2844290888179888E-3</v>
      </c>
      <c r="J74" s="311">
        <f t="shared" si="4"/>
        <v>1.2150917400000003E-2</v>
      </c>
      <c r="K74" s="311">
        <f t="shared" si="5"/>
        <v>4.6435846901949282E-2</v>
      </c>
      <c r="L74" s="311">
        <f t="shared" si="6"/>
        <v>0.11423584690194928</v>
      </c>
      <c r="M74" s="170"/>
      <c r="N74" s="170"/>
      <c r="O74" s="170"/>
      <c r="P74" s="170"/>
      <c r="Q74" s="170"/>
      <c r="R74" s="170"/>
      <c r="S74" s="170"/>
      <c r="T74" s="170"/>
      <c r="U74" s="170"/>
    </row>
    <row r="75" spans="1:21">
      <c r="A75" s="162">
        <f t="shared" si="7"/>
        <v>64</v>
      </c>
      <c r="B75" s="314">
        <f>'Gas Ex Ante DCF Feb2013'!A75</f>
        <v>37865</v>
      </c>
      <c r="C75" s="327">
        <f>'Gas Ex Ante DCF Feb2013'!FX75</f>
        <v>0.11273627164061842</v>
      </c>
      <c r="D75" s="328">
        <v>6.5600000000000006E-2</v>
      </c>
      <c r="E75" s="329">
        <f t="shared" si="0"/>
        <v>4.7136271640618413E-2</v>
      </c>
      <c r="F75" s="162"/>
      <c r="G75" s="329">
        <f t="shared" si="1"/>
        <v>4.6071089076073699E-2</v>
      </c>
      <c r="H75" s="330">
        <f t="shared" si="2"/>
        <v>6.7799999999999999E-2</v>
      </c>
      <c r="I75" s="331">
        <f t="shared" si="3"/>
        <v>8.1132299135806205E-3</v>
      </c>
      <c r="J75" s="311">
        <f t="shared" si="4"/>
        <v>8.1721796000000027E-3</v>
      </c>
      <c r="K75" s="311">
        <f t="shared" si="5"/>
        <v>4.7673643901949281E-2</v>
      </c>
      <c r="L75" s="311">
        <f t="shared" si="6"/>
        <v>0.11327364390194929</v>
      </c>
      <c r="M75" s="170"/>
      <c r="N75" s="170"/>
      <c r="O75" s="170"/>
      <c r="P75" s="170"/>
      <c r="Q75" s="170"/>
      <c r="R75" s="170"/>
      <c r="S75" s="170"/>
      <c r="T75" s="170"/>
      <c r="U75" s="170"/>
    </row>
    <row r="76" spans="1:21">
      <c r="A76" s="162">
        <f t="shared" si="7"/>
        <v>65</v>
      </c>
      <c r="B76" s="314">
        <f>'Gas Ex Ante DCF Feb2013'!A76</f>
        <v>37895</v>
      </c>
      <c r="C76" s="327">
        <f>'Gas Ex Ante DCF Feb2013'!FX76</f>
        <v>0.1123074009120149</v>
      </c>
      <c r="D76" s="328">
        <v>6.4299999999999996E-2</v>
      </c>
      <c r="E76" s="329">
        <f t="shared" ref="E76:E139" si="8">C76-D76</f>
        <v>4.80074009120149E-2</v>
      </c>
      <c r="F76" s="162"/>
      <c r="G76" s="329">
        <f t="shared" si="1"/>
        <v>4.7136271640618413E-2</v>
      </c>
      <c r="H76" s="330">
        <f t="shared" si="2"/>
        <v>6.5600000000000006E-2</v>
      </c>
      <c r="I76" s="331">
        <f t="shared" si="3"/>
        <v>8.0821303795215738E-3</v>
      </c>
      <c r="J76" s="311">
        <f t="shared" si="4"/>
        <v>8.7356191999999888E-3</v>
      </c>
      <c r="K76" s="311">
        <f t="shared" si="5"/>
        <v>4.8405069401949288E-2</v>
      </c>
      <c r="L76" s="311">
        <f t="shared" si="6"/>
        <v>0.11270506940194928</v>
      </c>
      <c r="M76" s="170"/>
      <c r="N76" s="170"/>
      <c r="O76" s="170"/>
      <c r="P76" s="170"/>
      <c r="Q76" s="170"/>
      <c r="R76" s="170"/>
      <c r="S76" s="170"/>
      <c r="T76" s="170"/>
      <c r="U76" s="170"/>
    </row>
    <row r="77" spans="1:21">
      <c r="A77" s="162">
        <f t="shared" si="7"/>
        <v>66</v>
      </c>
      <c r="B77" s="314">
        <f>'Gas Ex Ante DCF Feb2013'!A77</f>
        <v>37926</v>
      </c>
      <c r="C77" s="327">
        <f>'Gas Ex Ante DCF Feb2013'!FX77</f>
        <v>0.10891583923239033</v>
      </c>
      <c r="D77" s="328">
        <v>6.3700000000000007E-2</v>
      </c>
      <c r="E77" s="329">
        <f t="shared" si="8"/>
        <v>4.5215839232390323E-2</v>
      </c>
      <c r="F77" s="162"/>
      <c r="G77" s="329">
        <f t="shared" ref="G77:G140" si="9">E76</f>
        <v>4.80074009120149E-2</v>
      </c>
      <c r="H77" s="330">
        <f t="shared" ref="H77:H140" si="10">D76</f>
        <v>6.4299999999999996E-2</v>
      </c>
      <c r="I77" s="331">
        <f t="shared" ref="I77:I140" si="11">E77-$G$8*G77</f>
        <v>4.5527065266972866E-3</v>
      </c>
      <c r="J77" s="311">
        <f t="shared" ref="J77:J140" si="12">D77-$G$8*H77</f>
        <v>9.2367426000000072E-3</v>
      </c>
      <c r="K77" s="311">
        <f t="shared" ref="K77:K140" si="13">($K$6/$K$7)+($K$8*D77)</f>
        <v>4.8742650401949278E-2</v>
      </c>
      <c r="L77" s="311">
        <f t="shared" ref="L77:L140" si="14">D77+K77</f>
        <v>0.11244265040194928</v>
      </c>
      <c r="M77" s="170"/>
      <c r="N77" s="170"/>
      <c r="O77" s="170"/>
      <c r="P77" s="170"/>
      <c r="Q77" s="170"/>
      <c r="R77" s="170"/>
      <c r="S77" s="170"/>
      <c r="T77" s="170"/>
      <c r="U77" s="170"/>
    </row>
    <row r="78" spans="1:21">
      <c r="A78" s="162">
        <f t="shared" ref="A78:A141" si="15">A77+1</f>
        <v>67</v>
      </c>
      <c r="B78" s="314">
        <f>'Gas Ex Ante DCF Feb2013'!A78</f>
        <v>37956</v>
      </c>
      <c r="C78" s="327">
        <f>'Gas Ex Ante DCF Feb2013'!FX78</f>
        <v>0.1070625117225779</v>
      </c>
      <c r="D78" s="328">
        <v>6.2700000000000006E-2</v>
      </c>
      <c r="E78" s="329">
        <f t="shared" si="8"/>
        <v>4.4362511722577894E-2</v>
      </c>
      <c r="F78" s="162"/>
      <c r="G78" s="329">
        <f t="shared" si="9"/>
        <v>4.5215839232390323E-2</v>
      </c>
      <c r="H78" s="330">
        <f t="shared" si="10"/>
        <v>6.3700000000000007E-2</v>
      </c>
      <c r="I78" s="331">
        <f t="shared" si="11"/>
        <v>6.0638820076371058E-3</v>
      </c>
      <c r="J78" s="311">
        <f t="shared" si="12"/>
        <v>8.7449533999999982E-3</v>
      </c>
      <c r="K78" s="311">
        <f t="shared" si="13"/>
        <v>4.9305285401949284E-2</v>
      </c>
      <c r="L78" s="311">
        <f t="shared" si="14"/>
        <v>0.11200528540194929</v>
      </c>
      <c r="M78" s="170"/>
      <c r="N78" s="170"/>
      <c r="O78" s="170"/>
      <c r="P78" s="170"/>
      <c r="Q78" s="170"/>
      <c r="R78" s="170"/>
      <c r="S78" s="170"/>
      <c r="T78" s="170"/>
      <c r="U78" s="170"/>
    </row>
    <row r="79" spans="1:21">
      <c r="A79" s="162">
        <f t="shared" si="15"/>
        <v>68</v>
      </c>
      <c r="B79" s="314">
        <f>'Gas Ex Ante DCF Feb2013'!A79</f>
        <v>37987</v>
      </c>
      <c r="C79" s="327">
        <f>'Gas Ex Ante DCF Feb2013'!FX79</f>
        <v>0.10592930275665292</v>
      </c>
      <c r="D79" s="328">
        <v>6.1499999999999999E-2</v>
      </c>
      <c r="E79" s="329">
        <f t="shared" si="8"/>
        <v>4.4429302756652925E-2</v>
      </c>
      <c r="F79" s="162"/>
      <c r="G79" s="329">
        <f t="shared" si="9"/>
        <v>4.4362511722577894E-2</v>
      </c>
      <c r="H79" s="330">
        <f t="shared" si="10"/>
        <v>6.2700000000000006E-2</v>
      </c>
      <c r="I79" s="331">
        <f t="shared" si="11"/>
        <v>6.8534568024184381E-3</v>
      </c>
      <c r="J79" s="311">
        <f t="shared" si="12"/>
        <v>8.3919713999999895E-3</v>
      </c>
      <c r="K79" s="311">
        <f t="shared" si="13"/>
        <v>4.9980447401949284E-2</v>
      </c>
      <c r="L79" s="311">
        <f t="shared" si="14"/>
        <v>0.11148044740194929</v>
      </c>
      <c r="M79" s="170"/>
      <c r="N79" s="170"/>
      <c r="O79" s="170"/>
      <c r="P79" s="170"/>
      <c r="Q79" s="170"/>
      <c r="R79" s="170"/>
      <c r="S79" s="170"/>
      <c r="T79" s="170"/>
      <c r="U79" s="170"/>
    </row>
    <row r="80" spans="1:21">
      <c r="A80" s="162">
        <f t="shared" si="15"/>
        <v>69</v>
      </c>
      <c r="B80" s="314">
        <f>'Gas Ex Ante DCF Feb2013'!A80</f>
        <v>38018</v>
      </c>
      <c r="C80" s="327">
        <f>'Gas Ex Ante DCF Feb2013'!FX80</f>
        <v>0.10392806426682738</v>
      </c>
      <c r="D80" s="328">
        <v>6.1499999999999999E-2</v>
      </c>
      <c r="E80" s="329">
        <f t="shared" si="8"/>
        <v>4.2428064266827381E-2</v>
      </c>
      <c r="F80" s="162"/>
      <c r="G80" s="329">
        <f t="shared" si="9"/>
        <v>4.4429302756652925E-2</v>
      </c>
      <c r="H80" s="330">
        <f t="shared" si="10"/>
        <v>6.1499999999999999E-2</v>
      </c>
      <c r="I80" s="331">
        <f t="shared" si="11"/>
        <v>4.7956451044927351E-3</v>
      </c>
      <c r="J80" s="311">
        <f t="shared" si="12"/>
        <v>9.4083929999999941E-3</v>
      </c>
      <c r="K80" s="311">
        <f t="shared" si="13"/>
        <v>4.9980447401949284E-2</v>
      </c>
      <c r="L80" s="311">
        <f t="shared" si="14"/>
        <v>0.11148044740194929</v>
      </c>
      <c r="M80" s="170"/>
      <c r="N80" s="170"/>
      <c r="O80" s="170"/>
      <c r="P80" s="170"/>
      <c r="Q80" s="170"/>
      <c r="R80" s="170"/>
      <c r="S80" s="170"/>
      <c r="T80" s="170"/>
      <c r="U80" s="170"/>
    </row>
    <row r="81" spans="1:21">
      <c r="A81" s="162">
        <f t="shared" si="15"/>
        <v>70</v>
      </c>
      <c r="B81" s="314">
        <f>'Gas Ex Ante DCF Feb2013'!A81</f>
        <v>38047</v>
      </c>
      <c r="C81" s="327">
        <f>'Gas Ex Ante DCF Feb2013'!FX81</f>
        <v>0.10371740538815788</v>
      </c>
      <c r="D81" s="328">
        <v>5.9700000000000003E-2</v>
      </c>
      <c r="E81" s="329">
        <f t="shared" si="8"/>
        <v>4.4017405388157876E-2</v>
      </c>
      <c r="F81" s="162"/>
      <c r="G81" s="329">
        <f t="shared" si="9"/>
        <v>4.2428064266827381E-2</v>
      </c>
      <c r="H81" s="330">
        <f t="shared" si="10"/>
        <v>6.1499999999999999E-2</v>
      </c>
      <c r="I81" s="331">
        <f t="shared" si="11"/>
        <v>8.0800712489982815E-3</v>
      </c>
      <c r="J81" s="311">
        <f t="shared" si="12"/>
        <v>7.608392999999998E-3</v>
      </c>
      <c r="K81" s="311">
        <f t="shared" si="13"/>
        <v>5.099319040194928E-2</v>
      </c>
      <c r="L81" s="311">
        <f t="shared" si="14"/>
        <v>0.11069319040194928</v>
      </c>
      <c r="M81" s="170"/>
      <c r="N81" s="170"/>
      <c r="O81" s="170"/>
      <c r="P81" s="170"/>
      <c r="Q81" s="170"/>
      <c r="R81" s="170"/>
      <c r="S81" s="170"/>
      <c r="T81" s="170"/>
      <c r="U81" s="170"/>
    </row>
    <row r="82" spans="1:21">
      <c r="A82" s="162">
        <f t="shared" si="15"/>
        <v>71</v>
      </c>
      <c r="B82" s="314">
        <f>'Gas Ex Ante DCF Feb2013'!A82</f>
        <v>38078</v>
      </c>
      <c r="C82" s="327">
        <f>'Gas Ex Ante DCF Feb2013'!FX82</f>
        <v>0.1040948004523386</v>
      </c>
      <c r="D82" s="328">
        <v>6.3500000000000001E-2</v>
      </c>
      <c r="E82" s="329">
        <f t="shared" si="8"/>
        <v>4.0594800452338597E-2</v>
      </c>
      <c r="F82" s="162"/>
      <c r="G82" s="329">
        <f t="shared" si="9"/>
        <v>4.4017405388157876E-2</v>
      </c>
      <c r="H82" s="330">
        <f t="shared" si="10"/>
        <v>5.9700000000000003E-2</v>
      </c>
      <c r="I82" s="331">
        <f t="shared" si="11"/>
        <v>3.3112657752718891E-3</v>
      </c>
      <c r="J82" s="311">
        <f t="shared" si="12"/>
        <v>1.2933025399999992E-2</v>
      </c>
      <c r="K82" s="311">
        <f t="shared" si="13"/>
        <v>4.8855177401949286E-2</v>
      </c>
      <c r="L82" s="311">
        <f t="shared" si="14"/>
        <v>0.11235517740194928</v>
      </c>
      <c r="M82" s="170"/>
      <c r="N82" s="170"/>
      <c r="O82" s="170"/>
      <c r="P82" s="170"/>
      <c r="Q82" s="170"/>
      <c r="R82" s="170"/>
      <c r="S82" s="170"/>
      <c r="T82" s="170"/>
      <c r="U82" s="170"/>
    </row>
    <row r="83" spans="1:21">
      <c r="A83" s="162">
        <f t="shared" si="15"/>
        <v>72</v>
      </c>
      <c r="B83" s="314">
        <f>'Gas Ex Ante DCF Feb2013'!A83</f>
        <v>38108</v>
      </c>
      <c r="C83" s="327">
        <f>'Gas Ex Ante DCF Feb2013'!FX83</f>
        <v>0.10449073340372624</v>
      </c>
      <c r="D83" s="328">
        <v>6.6199999999999995E-2</v>
      </c>
      <c r="E83" s="329">
        <f t="shared" si="8"/>
        <v>3.829073340372624E-2</v>
      </c>
      <c r="F83" s="162"/>
      <c r="G83" s="329">
        <f t="shared" si="9"/>
        <v>4.0594800452338597E-2</v>
      </c>
      <c r="H83" s="330">
        <f t="shared" si="10"/>
        <v>6.3500000000000001E-2</v>
      </c>
      <c r="I83" s="331">
        <f t="shared" si="11"/>
        <v>3.9062067141873019E-3</v>
      </c>
      <c r="J83" s="311">
        <f t="shared" si="12"/>
        <v>1.2414356999999994E-2</v>
      </c>
      <c r="K83" s="311">
        <f t="shared" si="13"/>
        <v>4.7336062901949284E-2</v>
      </c>
      <c r="L83" s="311">
        <f t="shared" si="14"/>
        <v>0.11353606290194929</v>
      </c>
      <c r="M83" s="170"/>
      <c r="N83" s="170"/>
      <c r="O83" s="170"/>
      <c r="P83" s="170"/>
      <c r="Q83" s="170"/>
      <c r="R83" s="170"/>
      <c r="S83" s="170"/>
      <c r="T83" s="170"/>
      <c r="U83" s="170"/>
    </row>
    <row r="84" spans="1:21">
      <c r="A84" s="162">
        <f t="shared" si="15"/>
        <v>73</v>
      </c>
      <c r="B84" s="314">
        <f>'Gas Ex Ante DCF Feb2013'!A84</f>
        <v>38139</v>
      </c>
      <c r="C84" s="327">
        <f>'Gas Ex Ante DCF Feb2013'!FX84</f>
        <v>0.10364646173422923</v>
      </c>
      <c r="D84" s="328">
        <v>6.4600000000000005E-2</v>
      </c>
      <c r="E84" s="329">
        <f t="shared" si="8"/>
        <v>3.9046461734229224E-2</v>
      </c>
      <c r="F84" s="162"/>
      <c r="G84" s="329">
        <f t="shared" si="9"/>
        <v>3.829073340372624E-2</v>
      </c>
      <c r="H84" s="330">
        <f t="shared" si="10"/>
        <v>6.6199999999999995E-2</v>
      </c>
      <c r="I84" s="331">
        <f t="shared" si="11"/>
        <v>6.6135213080718291E-3</v>
      </c>
      <c r="J84" s="311">
        <f t="shared" si="12"/>
        <v>8.5274084000000056E-3</v>
      </c>
      <c r="K84" s="311">
        <f t="shared" si="13"/>
        <v>4.823627890194928E-2</v>
      </c>
      <c r="L84" s="311">
        <f t="shared" si="14"/>
        <v>0.11283627890194928</v>
      </c>
      <c r="M84" s="170"/>
      <c r="N84" s="170"/>
      <c r="O84" s="170"/>
      <c r="P84" s="170"/>
      <c r="Q84" s="170"/>
      <c r="R84" s="170"/>
      <c r="S84" s="170"/>
      <c r="T84" s="170"/>
      <c r="U84" s="170"/>
    </row>
    <row r="85" spans="1:21">
      <c r="A85" s="162">
        <f t="shared" si="15"/>
        <v>74</v>
      </c>
      <c r="B85" s="314">
        <f>'Gas Ex Ante DCF Feb2013'!A85</f>
        <v>38169</v>
      </c>
      <c r="C85" s="327">
        <f>'Gas Ex Ante DCF Feb2013'!FX85</f>
        <v>0.10106587330201013</v>
      </c>
      <c r="D85" s="328">
        <v>6.2700000000000006E-2</v>
      </c>
      <c r="E85" s="329">
        <f t="shared" si="8"/>
        <v>3.836587330201012E-2</v>
      </c>
      <c r="F85" s="162"/>
      <c r="G85" s="329">
        <f t="shared" si="9"/>
        <v>3.9046461734229224E-2</v>
      </c>
      <c r="H85" s="330">
        <f t="shared" si="10"/>
        <v>6.4600000000000005E-2</v>
      </c>
      <c r="I85" s="331">
        <f t="shared" si="11"/>
        <v>5.2928173768067507E-3</v>
      </c>
      <c r="J85" s="311">
        <f t="shared" si="12"/>
        <v>7.9826371999999965E-3</v>
      </c>
      <c r="K85" s="311">
        <f t="shared" si="13"/>
        <v>4.9305285401949284E-2</v>
      </c>
      <c r="L85" s="311">
        <f t="shared" si="14"/>
        <v>0.11200528540194929</v>
      </c>
      <c r="M85" s="170"/>
      <c r="N85" s="170"/>
      <c r="O85" s="170"/>
      <c r="P85" s="170"/>
      <c r="Q85" s="170"/>
      <c r="R85" s="170"/>
      <c r="S85" s="170"/>
      <c r="T85" s="170"/>
      <c r="U85" s="170"/>
    </row>
    <row r="86" spans="1:21">
      <c r="A86" s="162">
        <f t="shared" si="15"/>
        <v>75</v>
      </c>
      <c r="B86" s="314">
        <f>'Gas Ex Ante DCF Feb2013'!A86</f>
        <v>38200</v>
      </c>
      <c r="C86" s="327">
        <f>'Gas Ex Ante DCF Feb2013'!FX86</f>
        <v>0.10084231708808544</v>
      </c>
      <c r="D86" s="328">
        <v>6.1400000000000003E-2</v>
      </c>
      <c r="E86" s="329">
        <f t="shared" si="8"/>
        <v>3.9442317088085439E-2</v>
      </c>
      <c r="F86" s="162"/>
      <c r="G86" s="329">
        <f t="shared" si="9"/>
        <v>3.836587330201012E-2</v>
      </c>
      <c r="H86" s="330">
        <f t="shared" si="10"/>
        <v>6.2700000000000006E-2</v>
      </c>
      <c r="I86" s="331">
        <f t="shared" si="11"/>
        <v>6.9457318155634329E-3</v>
      </c>
      <c r="J86" s="311">
        <f t="shared" si="12"/>
        <v>8.2919713999999936E-3</v>
      </c>
      <c r="K86" s="311">
        <f t="shared" si="13"/>
        <v>5.0036710901949284E-2</v>
      </c>
      <c r="L86" s="311">
        <f t="shared" si="14"/>
        <v>0.11143671090194929</v>
      </c>
      <c r="M86" s="170"/>
      <c r="N86" s="170"/>
      <c r="O86" s="170"/>
      <c r="P86" s="170"/>
      <c r="Q86" s="170"/>
      <c r="R86" s="170"/>
      <c r="S86" s="170"/>
      <c r="T86" s="170"/>
      <c r="U86" s="170"/>
    </row>
    <row r="87" spans="1:21">
      <c r="A87" s="162">
        <f t="shared" si="15"/>
        <v>76</v>
      </c>
      <c r="B87" s="314">
        <f>'Gas Ex Ante DCF Feb2013'!A87</f>
        <v>38231</v>
      </c>
      <c r="C87" s="327">
        <f>'Gas Ex Ante DCF Feb2013'!FX87</f>
        <v>9.7629793042133678E-2</v>
      </c>
      <c r="D87" s="328">
        <v>5.9799999999999999E-2</v>
      </c>
      <c r="E87" s="329">
        <f t="shared" si="8"/>
        <v>3.7829793042133679E-2</v>
      </c>
      <c r="F87" s="162"/>
      <c r="G87" s="329">
        <f t="shared" si="9"/>
        <v>3.9442317088085439E-2</v>
      </c>
      <c r="H87" s="330">
        <f t="shared" si="10"/>
        <v>6.1400000000000003E-2</v>
      </c>
      <c r="I87" s="331">
        <f t="shared" si="11"/>
        <v>4.4214405068177254E-3</v>
      </c>
      <c r="J87" s="311">
        <f t="shared" si="12"/>
        <v>7.7930947999999903E-3</v>
      </c>
      <c r="K87" s="311">
        <f t="shared" si="13"/>
        <v>5.0936926901949287E-2</v>
      </c>
      <c r="L87" s="311">
        <f t="shared" si="14"/>
        <v>0.11073692690194928</v>
      </c>
      <c r="M87" s="170"/>
      <c r="N87" s="170"/>
      <c r="O87" s="170"/>
      <c r="P87" s="170"/>
      <c r="Q87" s="170"/>
      <c r="R87" s="170"/>
      <c r="S87" s="170"/>
      <c r="T87" s="170"/>
      <c r="U87" s="170"/>
    </row>
    <row r="88" spans="1:21">
      <c r="A88" s="162">
        <f t="shared" si="15"/>
        <v>77</v>
      </c>
      <c r="B88" s="314">
        <f>'Gas Ex Ante DCF Feb2013'!A88</f>
        <v>38261</v>
      </c>
      <c r="C88" s="327">
        <f>'Gas Ex Ante DCF Feb2013'!FX88</f>
        <v>9.740210020865922E-2</v>
      </c>
      <c r="D88" s="328">
        <v>5.9400000000000001E-2</v>
      </c>
      <c r="E88" s="329">
        <f t="shared" si="8"/>
        <v>3.8002100208659219E-2</v>
      </c>
      <c r="F88" s="162"/>
      <c r="G88" s="329">
        <f t="shared" si="9"/>
        <v>3.7829793042133679E-2</v>
      </c>
      <c r="H88" s="330">
        <f t="shared" si="10"/>
        <v>5.9799999999999999E-2</v>
      </c>
      <c r="I88" s="331">
        <f t="shared" si="11"/>
        <v>5.959584565697236E-3</v>
      </c>
      <c r="J88" s="311">
        <f t="shared" si="12"/>
        <v>8.7483235999999964E-3</v>
      </c>
      <c r="K88" s="311">
        <f t="shared" si="13"/>
        <v>5.1161980901949282E-2</v>
      </c>
      <c r="L88" s="311">
        <f t="shared" si="14"/>
        <v>0.11056198090194928</v>
      </c>
      <c r="M88" s="170"/>
      <c r="N88" s="170"/>
      <c r="O88" s="170"/>
      <c r="P88" s="170"/>
      <c r="Q88" s="170"/>
      <c r="R88" s="170"/>
      <c r="S88" s="170"/>
      <c r="T88" s="170"/>
      <c r="U88" s="170"/>
    </row>
    <row r="89" spans="1:21">
      <c r="A89" s="162">
        <f t="shared" si="15"/>
        <v>78</v>
      </c>
      <c r="B89" s="314">
        <f>'Gas Ex Ante DCF Feb2013'!A89</f>
        <v>38292</v>
      </c>
      <c r="C89" s="327">
        <f>'Gas Ex Ante DCF Feb2013'!FX89</f>
        <v>9.6226758063517742E-2</v>
      </c>
      <c r="D89" s="328">
        <v>5.9700000000000003E-2</v>
      </c>
      <c r="E89" s="329">
        <f t="shared" si="8"/>
        <v>3.6526758063517739E-2</v>
      </c>
      <c r="F89" s="162"/>
      <c r="G89" s="329">
        <f t="shared" si="9"/>
        <v>3.8002100208659219E-2</v>
      </c>
      <c r="H89" s="330">
        <f t="shared" si="10"/>
        <v>5.9400000000000001E-2</v>
      </c>
      <c r="I89" s="331">
        <f t="shared" si="11"/>
        <v>4.3382951489796262E-3</v>
      </c>
      <c r="J89" s="311">
        <f t="shared" si="12"/>
        <v>9.3871307999999973E-3</v>
      </c>
      <c r="K89" s="311">
        <f t="shared" si="13"/>
        <v>5.099319040194928E-2</v>
      </c>
      <c r="L89" s="311">
        <f t="shared" si="14"/>
        <v>0.11069319040194928</v>
      </c>
      <c r="M89" s="170"/>
      <c r="N89" s="170"/>
      <c r="O89" s="170"/>
      <c r="P89" s="170"/>
      <c r="Q89" s="170"/>
      <c r="R89" s="170"/>
      <c r="S89" s="170"/>
      <c r="T89" s="170"/>
      <c r="U89" s="170"/>
    </row>
    <row r="90" spans="1:21">
      <c r="A90" s="162">
        <f t="shared" si="15"/>
        <v>79</v>
      </c>
      <c r="B90" s="314">
        <f>'Gas Ex Ante DCF Feb2013'!A90</f>
        <v>38322</v>
      </c>
      <c r="C90" s="327">
        <f>'Gas Ex Ante DCF Feb2013'!FX90</f>
        <v>9.7008599131380643E-2</v>
      </c>
      <c r="D90" s="328">
        <v>5.9200000000000003E-2</v>
      </c>
      <c r="E90" s="329">
        <f t="shared" si="8"/>
        <v>3.7808599131380641E-2</v>
      </c>
      <c r="F90" s="162"/>
      <c r="G90" s="329">
        <f t="shared" si="9"/>
        <v>3.6526758063517739E-2</v>
      </c>
      <c r="H90" s="330">
        <f t="shared" si="10"/>
        <v>5.9700000000000003E-2</v>
      </c>
      <c r="I90" s="331">
        <f t="shared" si="11"/>
        <v>6.8697775699359705E-3</v>
      </c>
      <c r="J90" s="311">
        <f t="shared" si="12"/>
        <v>8.633025399999994E-3</v>
      </c>
      <c r="K90" s="311">
        <f t="shared" si="13"/>
        <v>5.1274507901949283E-2</v>
      </c>
      <c r="L90" s="311">
        <f t="shared" si="14"/>
        <v>0.11047450790194929</v>
      </c>
      <c r="M90" s="170"/>
      <c r="N90" s="170"/>
      <c r="O90" s="170"/>
      <c r="P90" s="170"/>
      <c r="Q90" s="170"/>
      <c r="R90" s="170"/>
      <c r="S90" s="170"/>
      <c r="T90" s="170"/>
      <c r="U90" s="170"/>
    </row>
    <row r="91" spans="1:21">
      <c r="A91" s="162">
        <f t="shared" si="15"/>
        <v>80</v>
      </c>
      <c r="B91" s="314">
        <f>'Gas Ex Ante DCF Feb2013'!A91</f>
        <v>38353</v>
      </c>
      <c r="C91" s="327">
        <f>'Gas Ex Ante DCF Feb2013'!FX91</f>
        <v>9.9046636546114494E-2</v>
      </c>
      <c r="D91" s="328">
        <v>5.7799999999999997E-2</v>
      </c>
      <c r="E91" s="329">
        <f t="shared" si="8"/>
        <v>4.1246636546114497E-2</v>
      </c>
      <c r="F91" s="162"/>
      <c r="G91" s="329">
        <f t="shared" si="9"/>
        <v>3.7808599131380641E-2</v>
      </c>
      <c r="H91" s="330">
        <f t="shared" si="10"/>
        <v>5.9200000000000003E-2</v>
      </c>
      <c r="I91" s="331">
        <f t="shared" si="11"/>
        <v>9.2220725270507273E-3</v>
      </c>
      <c r="J91" s="311">
        <f t="shared" si="12"/>
        <v>7.656534399999991E-3</v>
      </c>
      <c r="K91" s="311">
        <f t="shared" si="13"/>
        <v>5.2062196901949284E-2</v>
      </c>
      <c r="L91" s="311">
        <f t="shared" si="14"/>
        <v>0.10986219690194929</v>
      </c>
      <c r="M91" s="170"/>
      <c r="N91" s="170"/>
      <c r="O91" s="170"/>
      <c r="P91" s="170"/>
      <c r="Q91" s="170"/>
      <c r="R91" s="170"/>
      <c r="S91" s="170"/>
      <c r="T91" s="170"/>
      <c r="U91" s="170"/>
    </row>
    <row r="92" spans="1:21">
      <c r="A92" s="162">
        <f t="shared" si="15"/>
        <v>81</v>
      </c>
      <c r="B92" s="314">
        <f>'Gas Ex Ante DCF Feb2013'!A92</f>
        <v>38384</v>
      </c>
      <c r="C92" s="327">
        <f>'Gas Ex Ante DCF Feb2013'!FX92</f>
        <v>9.790853757200145E-2</v>
      </c>
      <c r="D92" s="328">
        <v>5.6099999999999997E-2</v>
      </c>
      <c r="E92" s="329">
        <f t="shared" si="8"/>
        <v>4.1808537572001453E-2</v>
      </c>
      <c r="F92" s="162"/>
      <c r="G92" s="329">
        <f t="shared" si="9"/>
        <v>4.1246636546114497E-2</v>
      </c>
      <c r="H92" s="330">
        <f t="shared" si="10"/>
        <v>5.7799999999999997E-2</v>
      </c>
      <c r="I92" s="331">
        <f t="shared" si="11"/>
        <v>6.8718939779846416E-3</v>
      </c>
      <c r="J92" s="311">
        <f t="shared" si="12"/>
        <v>7.142359599999995E-3</v>
      </c>
      <c r="K92" s="311">
        <f t="shared" si="13"/>
        <v>5.3018676401949287E-2</v>
      </c>
      <c r="L92" s="311">
        <f t="shared" si="14"/>
        <v>0.10911867640194928</v>
      </c>
      <c r="M92" s="170"/>
      <c r="N92" s="170"/>
      <c r="O92" s="170"/>
      <c r="P92" s="170"/>
      <c r="Q92" s="170"/>
      <c r="R92" s="170"/>
      <c r="S92" s="170"/>
      <c r="T92" s="170"/>
      <c r="U92" s="170"/>
    </row>
    <row r="93" spans="1:21">
      <c r="A93" s="162">
        <f t="shared" si="15"/>
        <v>82</v>
      </c>
      <c r="B93" s="314">
        <f>'Gas Ex Ante DCF Feb2013'!A93</f>
        <v>38412</v>
      </c>
      <c r="C93" s="327">
        <f>'Gas Ex Ante DCF Feb2013'!FX93</f>
        <v>9.7868036488971036E-2</v>
      </c>
      <c r="D93" s="328">
        <v>5.8299999999999998E-2</v>
      </c>
      <c r="E93" s="329">
        <f t="shared" si="8"/>
        <v>3.9568036488971038E-2</v>
      </c>
      <c r="F93" s="162"/>
      <c r="G93" s="329">
        <f t="shared" si="9"/>
        <v>4.1808537572001453E-2</v>
      </c>
      <c r="H93" s="330">
        <f t="shared" si="10"/>
        <v>5.6099999999999997E-2</v>
      </c>
      <c r="I93" s="331">
        <f t="shared" si="11"/>
        <v>4.1554526118095098E-3</v>
      </c>
      <c r="J93" s="311">
        <f t="shared" si="12"/>
        <v>1.0782290199999996E-2</v>
      </c>
      <c r="K93" s="311">
        <f t="shared" si="13"/>
        <v>5.1780879401949288E-2</v>
      </c>
      <c r="L93" s="311">
        <f t="shared" si="14"/>
        <v>0.11008087940194929</v>
      </c>
      <c r="M93" s="170"/>
      <c r="N93" s="170"/>
      <c r="O93" s="170"/>
      <c r="P93" s="170"/>
      <c r="Q93" s="170"/>
      <c r="R93" s="170"/>
      <c r="S93" s="170"/>
      <c r="T93" s="170"/>
      <c r="U93" s="170"/>
    </row>
    <row r="94" spans="1:21">
      <c r="A94" s="162">
        <f t="shared" si="15"/>
        <v>83</v>
      </c>
      <c r="B94" s="314">
        <f>'Gas Ex Ante DCF Feb2013'!A94</f>
        <v>38443</v>
      </c>
      <c r="C94" s="327">
        <f>'Gas Ex Ante DCF Feb2013'!FX94</f>
        <v>9.8779866350908505E-2</v>
      </c>
      <c r="D94" s="328">
        <v>5.6399999999999999E-2</v>
      </c>
      <c r="E94" s="329">
        <f t="shared" si="8"/>
        <v>4.2379866350908506E-2</v>
      </c>
      <c r="F94" s="162"/>
      <c r="G94" s="329">
        <f t="shared" si="9"/>
        <v>3.9568036488971038E-2</v>
      </c>
      <c r="H94" s="330">
        <f t="shared" si="10"/>
        <v>5.8299999999999998E-2</v>
      </c>
      <c r="I94" s="331">
        <f t="shared" si="11"/>
        <v>8.8650272200932329E-3</v>
      </c>
      <c r="J94" s="311">
        <f t="shared" si="12"/>
        <v>7.0188506000000012E-3</v>
      </c>
      <c r="K94" s="311">
        <f t="shared" si="13"/>
        <v>5.2849885901949285E-2</v>
      </c>
      <c r="L94" s="311">
        <f t="shared" si="14"/>
        <v>0.10924988590194928</v>
      </c>
      <c r="M94" s="170"/>
      <c r="N94" s="170"/>
      <c r="O94" s="170"/>
      <c r="P94" s="170"/>
      <c r="Q94" s="170"/>
      <c r="R94" s="170"/>
      <c r="S94" s="170"/>
      <c r="T94" s="170"/>
      <c r="U94" s="170"/>
    </row>
    <row r="95" spans="1:21">
      <c r="A95" s="162">
        <f t="shared" si="15"/>
        <v>84</v>
      </c>
      <c r="B95" s="314">
        <f>'Gas Ex Ante DCF Feb2013'!A95</f>
        <v>38473</v>
      </c>
      <c r="C95" s="327">
        <f>'Gas Ex Ante DCF Feb2013'!FX95</f>
        <v>9.8056482373154202E-2</v>
      </c>
      <c r="D95" s="328">
        <v>5.5333333300000002E-2</v>
      </c>
      <c r="E95" s="329">
        <f t="shared" si="8"/>
        <v>4.27231490731542E-2</v>
      </c>
      <c r="F95" s="162"/>
      <c r="G95" s="329">
        <f t="shared" si="9"/>
        <v>4.2379866350908506E-2</v>
      </c>
      <c r="H95" s="330">
        <f t="shared" si="10"/>
        <v>5.6399999999999999E-2</v>
      </c>
      <c r="I95" s="331">
        <f t="shared" si="11"/>
        <v>6.826639436340376E-3</v>
      </c>
      <c r="J95" s="311">
        <f t="shared" si="12"/>
        <v>7.5615180999999976E-3</v>
      </c>
      <c r="K95" s="311">
        <f t="shared" si="13"/>
        <v>5.3450029920703787E-2</v>
      </c>
      <c r="L95" s="311">
        <f t="shared" si="14"/>
        <v>0.10878336322070378</v>
      </c>
      <c r="M95" s="170"/>
      <c r="N95" s="170"/>
      <c r="O95" s="170"/>
      <c r="P95" s="170"/>
      <c r="Q95" s="170"/>
      <c r="R95" s="170"/>
      <c r="S95" s="170"/>
      <c r="T95" s="170"/>
      <c r="U95" s="170"/>
    </row>
    <row r="96" spans="1:21">
      <c r="A96" s="162">
        <f t="shared" si="15"/>
        <v>85</v>
      </c>
      <c r="B96" s="314">
        <f>'Gas Ex Ante DCF Feb2013'!A96</f>
        <v>38504</v>
      </c>
      <c r="C96" s="327">
        <f>'Gas Ex Ante DCF Feb2013'!FX96</f>
        <v>9.7613079026963839E-2</v>
      </c>
      <c r="D96" s="328">
        <v>5.3999999999999999E-2</v>
      </c>
      <c r="E96" s="329">
        <f t="shared" si="8"/>
        <v>4.361307902696384E-2</v>
      </c>
      <c r="F96" s="162"/>
      <c r="G96" s="329">
        <f t="shared" si="9"/>
        <v>4.27231490731542E-2</v>
      </c>
      <c r="H96" s="330">
        <f t="shared" si="10"/>
        <v>5.5333333300000002E-2</v>
      </c>
      <c r="I96" s="331">
        <f t="shared" si="11"/>
        <v>7.4258027453189129E-3</v>
      </c>
      <c r="J96" s="311">
        <f t="shared" si="12"/>
        <v>7.1316706949005951E-3</v>
      </c>
      <c r="K96" s="311">
        <f t="shared" si="13"/>
        <v>5.4200209901949285E-2</v>
      </c>
      <c r="L96" s="311">
        <f t="shared" si="14"/>
        <v>0.10820020990194928</v>
      </c>
      <c r="M96" s="170"/>
      <c r="N96" s="170"/>
      <c r="O96" s="170"/>
      <c r="P96" s="170"/>
      <c r="Q96" s="170"/>
      <c r="R96" s="170"/>
      <c r="S96" s="170"/>
      <c r="T96" s="170"/>
      <c r="U96" s="170"/>
    </row>
    <row r="97" spans="1:21">
      <c r="A97" s="162">
        <f t="shared" si="15"/>
        <v>86</v>
      </c>
      <c r="B97" s="314">
        <f>'Gas Ex Ante DCF Feb2013'!A97</f>
        <v>38534</v>
      </c>
      <c r="C97" s="327">
        <f>'Gas Ex Ante DCF Feb2013'!FX97</f>
        <v>9.6566339777260479E-2</v>
      </c>
      <c r="D97" s="328">
        <v>5.5100000000000003E-2</v>
      </c>
      <c r="E97" s="329">
        <f t="shared" si="8"/>
        <v>4.1466339777260476E-2</v>
      </c>
      <c r="F97" s="162"/>
      <c r="G97" s="329">
        <f t="shared" si="9"/>
        <v>4.361307902696384E-2</v>
      </c>
      <c r="H97" s="330">
        <f t="shared" si="10"/>
        <v>5.3999999999999999E-2</v>
      </c>
      <c r="I97" s="331">
        <f t="shared" si="11"/>
        <v>4.525276805999616E-3</v>
      </c>
      <c r="J97" s="311">
        <f t="shared" si="12"/>
        <v>9.3610280000000004E-3</v>
      </c>
      <c r="K97" s="311">
        <f t="shared" si="13"/>
        <v>5.3581311401949286E-2</v>
      </c>
      <c r="L97" s="311">
        <f t="shared" si="14"/>
        <v>0.10868131140194928</v>
      </c>
      <c r="M97" s="170"/>
      <c r="N97" s="170"/>
      <c r="O97" s="170"/>
      <c r="P97" s="170"/>
      <c r="Q97" s="170"/>
      <c r="R97" s="170"/>
      <c r="S97" s="170"/>
      <c r="T97" s="170"/>
      <c r="U97" s="170"/>
    </row>
    <row r="98" spans="1:21">
      <c r="A98" s="162">
        <f t="shared" si="15"/>
        <v>87</v>
      </c>
      <c r="B98" s="314">
        <f>'Gas Ex Ante DCF Feb2013'!A98</f>
        <v>38565</v>
      </c>
      <c r="C98" s="327">
        <f>'Gas Ex Ante DCF Feb2013'!FX98</f>
        <v>9.685653136286472E-2</v>
      </c>
      <c r="D98" s="328">
        <v>5.5E-2</v>
      </c>
      <c r="E98" s="329">
        <f t="shared" si="8"/>
        <v>4.185653136286472E-2</v>
      </c>
      <c r="F98" s="162"/>
      <c r="G98" s="329">
        <f t="shared" si="9"/>
        <v>4.1466339777260476E-2</v>
      </c>
      <c r="H98" s="330">
        <f t="shared" si="10"/>
        <v>5.5100000000000003E-2</v>
      </c>
      <c r="I98" s="331">
        <f t="shared" si="11"/>
        <v>6.7337951774091021E-3</v>
      </c>
      <c r="J98" s="311">
        <f t="shared" si="12"/>
        <v>8.3293081999999963E-3</v>
      </c>
      <c r="K98" s="311">
        <f t="shared" si="13"/>
        <v>5.3637574901949286E-2</v>
      </c>
      <c r="L98" s="311">
        <f t="shared" si="14"/>
        <v>0.10863757490194928</v>
      </c>
      <c r="M98" s="170"/>
      <c r="N98" s="170"/>
      <c r="O98" s="170"/>
      <c r="P98" s="170"/>
      <c r="Q98" s="170"/>
      <c r="R98" s="170"/>
      <c r="S98" s="170"/>
      <c r="T98" s="170"/>
      <c r="U98" s="170"/>
    </row>
    <row r="99" spans="1:21">
      <c r="A99" s="162">
        <f t="shared" si="15"/>
        <v>88</v>
      </c>
      <c r="B99" s="314">
        <f>'Gas Ex Ante DCF Feb2013'!A99</f>
        <v>38596</v>
      </c>
      <c r="C99" s="327">
        <f>'Gas Ex Ante DCF Feb2013'!FX99</f>
        <v>9.8016291658012927E-2</v>
      </c>
      <c r="D99" s="328">
        <v>5.5199999999999999E-2</v>
      </c>
      <c r="E99" s="329">
        <f t="shared" si="8"/>
        <v>4.2816291658012928E-2</v>
      </c>
      <c r="F99" s="162"/>
      <c r="G99" s="329">
        <f t="shared" si="9"/>
        <v>4.185653136286472E-2</v>
      </c>
      <c r="H99" s="330">
        <f t="shared" si="10"/>
        <v>5.5E-2</v>
      </c>
      <c r="I99" s="331">
        <f t="shared" si="11"/>
        <v>7.36305617610198E-3</v>
      </c>
      <c r="J99" s="311">
        <f t="shared" si="12"/>
        <v>8.6140099999999983E-3</v>
      </c>
      <c r="K99" s="311">
        <f t="shared" si="13"/>
        <v>5.3525047901949285E-2</v>
      </c>
      <c r="L99" s="311">
        <f t="shared" si="14"/>
        <v>0.10872504790194928</v>
      </c>
      <c r="M99" s="170"/>
      <c r="N99" s="170"/>
      <c r="O99" s="170"/>
      <c r="P99" s="170"/>
      <c r="Q99" s="170"/>
      <c r="R99" s="170"/>
      <c r="S99" s="170"/>
      <c r="T99" s="170"/>
      <c r="U99" s="170"/>
    </row>
    <row r="100" spans="1:21">
      <c r="A100" s="162">
        <f t="shared" si="15"/>
        <v>89</v>
      </c>
      <c r="B100" s="314">
        <f>'Gas Ex Ante DCF Feb2013'!A100</f>
        <v>38626</v>
      </c>
      <c r="C100" s="327">
        <f>'Gas Ex Ante DCF Feb2013'!FX100</f>
        <v>9.8996123264375915E-2</v>
      </c>
      <c r="D100" s="328">
        <v>5.79E-2</v>
      </c>
      <c r="E100" s="329">
        <f t="shared" si="8"/>
        <v>4.1096123264375915E-2</v>
      </c>
      <c r="F100" s="162"/>
      <c r="G100" s="329">
        <f t="shared" si="9"/>
        <v>4.2816291658012928E-2</v>
      </c>
      <c r="H100" s="330">
        <f t="shared" si="10"/>
        <v>5.5199999999999999E-2</v>
      </c>
      <c r="I100" s="331">
        <f t="shared" si="11"/>
        <v>4.829953536789118E-3</v>
      </c>
      <c r="J100" s="311">
        <f t="shared" si="12"/>
        <v>1.11446064E-2</v>
      </c>
      <c r="K100" s="311">
        <f t="shared" si="13"/>
        <v>5.2005933401949284E-2</v>
      </c>
      <c r="L100" s="311">
        <f t="shared" si="14"/>
        <v>0.10990593340194929</v>
      </c>
      <c r="M100" s="170"/>
      <c r="N100" s="170"/>
      <c r="O100" s="170"/>
      <c r="P100" s="170"/>
      <c r="Q100" s="170"/>
      <c r="R100" s="170"/>
      <c r="S100" s="170"/>
      <c r="T100" s="170"/>
      <c r="U100" s="170"/>
    </row>
    <row r="101" spans="1:21">
      <c r="A101" s="162">
        <f t="shared" si="15"/>
        <v>90</v>
      </c>
      <c r="B101" s="314">
        <f>'Gas Ex Ante DCF Feb2013'!A101</f>
        <v>38657</v>
      </c>
      <c r="C101" s="327">
        <f>'Gas Ex Ante DCF Feb2013'!FX101</f>
        <v>0.10487594972972936</v>
      </c>
      <c r="D101" s="328">
        <v>5.8799999999999998E-2</v>
      </c>
      <c r="E101" s="329">
        <f t="shared" si="8"/>
        <v>4.6075949729729358E-2</v>
      </c>
      <c r="F101" s="162"/>
      <c r="G101" s="329">
        <f t="shared" si="9"/>
        <v>4.1096123264375915E-2</v>
      </c>
      <c r="H101" s="330">
        <f t="shared" si="10"/>
        <v>5.79E-2</v>
      </c>
      <c r="I101" s="331">
        <f t="shared" si="11"/>
        <v>1.1266793594584198E-2</v>
      </c>
      <c r="J101" s="311">
        <f t="shared" si="12"/>
        <v>9.7576577999999928E-3</v>
      </c>
      <c r="K101" s="311">
        <f t="shared" si="13"/>
        <v>5.1499561901949285E-2</v>
      </c>
      <c r="L101" s="311">
        <f t="shared" si="14"/>
        <v>0.11029956190194928</v>
      </c>
      <c r="M101" s="170"/>
      <c r="N101" s="170"/>
      <c r="O101" s="170"/>
      <c r="P101" s="170"/>
      <c r="Q101" s="170"/>
      <c r="R101" s="170"/>
      <c r="S101" s="170"/>
      <c r="T101" s="170"/>
      <c r="U101" s="170"/>
    </row>
    <row r="102" spans="1:21">
      <c r="A102" s="162">
        <f t="shared" si="15"/>
        <v>91</v>
      </c>
      <c r="B102" s="314">
        <f>'Gas Ex Ante DCF Feb2013'!A102</f>
        <v>38687</v>
      </c>
      <c r="C102" s="327">
        <f>'Gas Ex Ante DCF Feb2013'!FX102</f>
        <v>0.10450739080876141</v>
      </c>
      <c r="D102" s="328">
        <v>5.8000000000000003E-2</v>
      </c>
      <c r="E102" s="329">
        <f t="shared" si="8"/>
        <v>4.6507390808761408E-2</v>
      </c>
      <c r="F102" s="162"/>
      <c r="G102" s="329">
        <f t="shared" si="9"/>
        <v>4.6075949729729358E-2</v>
      </c>
      <c r="H102" s="330">
        <f t="shared" si="10"/>
        <v>5.8799999999999998E-2</v>
      </c>
      <c r="I102" s="331">
        <f t="shared" si="11"/>
        <v>7.4802320205855019E-3</v>
      </c>
      <c r="J102" s="311">
        <f t="shared" si="12"/>
        <v>8.1953416000000029E-3</v>
      </c>
      <c r="K102" s="311">
        <f t="shared" si="13"/>
        <v>5.1949669901949283E-2</v>
      </c>
      <c r="L102" s="311">
        <f t="shared" si="14"/>
        <v>0.10994966990194929</v>
      </c>
      <c r="M102" s="170"/>
      <c r="N102" s="170"/>
      <c r="O102" s="170"/>
      <c r="P102" s="170"/>
      <c r="Q102" s="170"/>
      <c r="R102" s="170"/>
      <c r="S102" s="170"/>
      <c r="T102" s="170"/>
      <c r="U102" s="170"/>
    </row>
    <row r="103" spans="1:21">
      <c r="A103" s="162">
        <f t="shared" si="15"/>
        <v>92</v>
      </c>
      <c r="B103" s="314">
        <f>'Gas Ex Ante DCF Feb2013'!A103</f>
        <v>38718</v>
      </c>
      <c r="C103" s="327">
        <f>'Gas Ex Ante DCF Feb2013'!FX103</f>
        <v>9.8153745077957016E-2</v>
      </c>
      <c r="D103" s="328">
        <v>5.7500000000000002E-2</v>
      </c>
      <c r="E103" s="329">
        <f t="shared" si="8"/>
        <v>4.0653745077957014E-2</v>
      </c>
      <c r="F103" s="162"/>
      <c r="G103" s="329">
        <f t="shared" si="9"/>
        <v>4.6507390808761408E-2</v>
      </c>
      <c r="H103" s="330">
        <f t="shared" si="10"/>
        <v>5.8000000000000003E-2</v>
      </c>
      <c r="I103" s="331">
        <f t="shared" si="11"/>
        <v>1.2611479299015418E-3</v>
      </c>
      <c r="J103" s="311">
        <f t="shared" si="12"/>
        <v>8.3729559999999939E-3</v>
      </c>
      <c r="K103" s="311">
        <f t="shared" si="13"/>
        <v>5.2230987401949286E-2</v>
      </c>
      <c r="L103" s="311">
        <f t="shared" si="14"/>
        <v>0.10973098740194928</v>
      </c>
      <c r="M103" s="170"/>
      <c r="N103" s="170"/>
      <c r="O103" s="170"/>
      <c r="P103" s="170"/>
      <c r="Q103" s="170"/>
      <c r="R103" s="170"/>
      <c r="S103" s="170"/>
      <c r="T103" s="170"/>
      <c r="U103" s="170"/>
    </row>
    <row r="104" spans="1:21">
      <c r="A104" s="162">
        <f t="shared" si="15"/>
        <v>93</v>
      </c>
      <c r="B104" s="314">
        <f>'Gas Ex Ante DCF Feb2013'!A104</f>
        <v>38749</v>
      </c>
      <c r="C104" s="327">
        <f>'Gas Ex Ante DCF Feb2013'!FX104</f>
        <v>0.11242924384935413</v>
      </c>
      <c r="D104" s="328">
        <v>5.8200000000000002E-2</v>
      </c>
      <c r="E104" s="329">
        <f t="shared" si="8"/>
        <v>5.4229243849354125E-2</v>
      </c>
      <c r="F104" s="162"/>
      <c r="G104" s="329">
        <f t="shared" si="9"/>
        <v>4.0653745077957014E-2</v>
      </c>
      <c r="H104" s="330">
        <f t="shared" si="10"/>
        <v>5.7500000000000002E-2</v>
      </c>
      <c r="I104" s="331">
        <f t="shared" si="11"/>
        <v>1.979479000091313E-2</v>
      </c>
      <c r="J104" s="311">
        <f t="shared" si="12"/>
        <v>9.4964649999999956E-3</v>
      </c>
      <c r="K104" s="311">
        <f t="shared" si="13"/>
        <v>5.1837142901949282E-2</v>
      </c>
      <c r="L104" s="311">
        <f t="shared" si="14"/>
        <v>0.11003714290194928</v>
      </c>
      <c r="M104" s="170"/>
      <c r="N104" s="170"/>
      <c r="O104" s="170"/>
      <c r="P104" s="170"/>
      <c r="Q104" s="170"/>
      <c r="R104" s="170"/>
      <c r="S104" s="170"/>
      <c r="T104" s="170"/>
      <c r="U104" s="170"/>
    </row>
    <row r="105" spans="1:21">
      <c r="A105" s="162">
        <f t="shared" si="15"/>
        <v>94</v>
      </c>
      <c r="B105" s="314">
        <f>'Gas Ex Ante DCF Feb2013'!A105</f>
        <v>38777</v>
      </c>
      <c r="C105" s="327">
        <f>'Gas Ex Ante DCF Feb2013'!FX105</f>
        <v>0.11274042326608469</v>
      </c>
      <c r="D105" s="328">
        <v>5.9799999999999999E-2</v>
      </c>
      <c r="E105" s="329">
        <f t="shared" si="8"/>
        <v>5.2940423266084689E-2</v>
      </c>
      <c r="F105" s="162"/>
      <c r="G105" s="329">
        <f t="shared" si="9"/>
        <v>5.4229243849354125E-2</v>
      </c>
      <c r="H105" s="330">
        <f t="shared" si="10"/>
        <v>5.8200000000000002E-2</v>
      </c>
      <c r="I105" s="331">
        <f t="shared" si="11"/>
        <v>7.0072775992924552E-3</v>
      </c>
      <c r="J105" s="311">
        <f t="shared" si="12"/>
        <v>1.0503552399999998E-2</v>
      </c>
      <c r="K105" s="311">
        <f t="shared" si="13"/>
        <v>5.0936926901949287E-2</v>
      </c>
      <c r="L105" s="311">
        <f t="shared" si="14"/>
        <v>0.11073692690194928</v>
      </c>
      <c r="M105" s="170"/>
      <c r="N105" s="170"/>
      <c r="O105" s="170"/>
      <c r="P105" s="170"/>
      <c r="Q105" s="170"/>
      <c r="R105" s="170"/>
      <c r="S105" s="170"/>
      <c r="T105" s="170"/>
      <c r="U105" s="170"/>
    </row>
    <row r="106" spans="1:21">
      <c r="A106" s="162">
        <f t="shared" si="15"/>
        <v>95</v>
      </c>
      <c r="B106" s="314">
        <f>'Gas Ex Ante DCF Feb2013'!A106</f>
        <v>38808</v>
      </c>
      <c r="C106" s="327">
        <f>'Gas Ex Ante DCF Feb2013'!FX106</f>
        <v>0.11000164355562234</v>
      </c>
      <c r="D106" s="328">
        <v>6.2899999999999998E-2</v>
      </c>
      <c r="E106" s="329">
        <f t="shared" si="8"/>
        <v>4.7101643555622338E-2</v>
      </c>
      <c r="F106" s="162"/>
      <c r="G106" s="329">
        <f t="shared" si="9"/>
        <v>5.2940423266084689E-2</v>
      </c>
      <c r="H106" s="330">
        <f t="shared" si="10"/>
        <v>5.9799999999999999E-2</v>
      </c>
      <c r="I106" s="331">
        <f t="shared" si="11"/>
        <v>2.2601521216298118E-3</v>
      </c>
      <c r="J106" s="311">
        <f t="shared" si="12"/>
        <v>1.2248323599999993E-2</v>
      </c>
      <c r="K106" s="311">
        <f t="shared" si="13"/>
        <v>4.9192758401949289E-2</v>
      </c>
      <c r="L106" s="311">
        <f t="shared" si="14"/>
        <v>0.11209275840194929</v>
      </c>
      <c r="M106" s="170"/>
      <c r="N106" s="170"/>
      <c r="O106" s="170"/>
      <c r="P106" s="170"/>
      <c r="Q106" s="170"/>
      <c r="R106" s="170"/>
      <c r="S106" s="170"/>
      <c r="T106" s="170"/>
      <c r="U106" s="170"/>
    </row>
    <row r="107" spans="1:21">
      <c r="A107" s="162">
        <f t="shared" si="15"/>
        <v>96</v>
      </c>
      <c r="B107" s="314">
        <f>'Gas Ex Ante DCF Feb2013'!A107</f>
        <v>38838</v>
      </c>
      <c r="C107" s="327">
        <f>'Gas Ex Ante DCF Feb2013'!FX107</f>
        <v>0.1056056803707424</v>
      </c>
      <c r="D107" s="328">
        <v>6.4199999999999993E-2</v>
      </c>
      <c r="E107" s="329">
        <f t="shared" si="8"/>
        <v>4.1405680370742409E-2</v>
      </c>
      <c r="F107" s="162"/>
      <c r="G107" s="329">
        <f t="shared" si="9"/>
        <v>4.7101643555622338E-2</v>
      </c>
      <c r="H107" s="330">
        <f t="shared" si="10"/>
        <v>6.2899999999999998E-2</v>
      </c>
      <c r="I107" s="331">
        <f t="shared" si="11"/>
        <v>1.5097404495462846E-3</v>
      </c>
      <c r="J107" s="311">
        <f t="shared" si="12"/>
        <v>1.0922567799999991E-2</v>
      </c>
      <c r="K107" s="311">
        <f t="shared" si="13"/>
        <v>4.8461332901949289E-2</v>
      </c>
      <c r="L107" s="311">
        <f t="shared" si="14"/>
        <v>0.11266133290194928</v>
      </c>
      <c r="M107" s="170"/>
      <c r="N107" s="170"/>
      <c r="O107" s="170"/>
      <c r="P107" s="170"/>
      <c r="Q107" s="170"/>
      <c r="R107" s="170"/>
      <c r="S107" s="170"/>
      <c r="T107" s="170"/>
      <c r="U107" s="170"/>
    </row>
    <row r="108" spans="1:21">
      <c r="A108" s="162">
        <f t="shared" si="15"/>
        <v>97</v>
      </c>
      <c r="B108" s="314">
        <f>'Gas Ex Ante DCF Feb2013'!A108</f>
        <v>38869</v>
      </c>
      <c r="C108" s="327">
        <f>'Gas Ex Ante DCF Feb2013'!FX108</f>
        <v>0.10493284819627045</v>
      </c>
      <c r="D108" s="328">
        <v>6.4000000000000001E-2</v>
      </c>
      <c r="E108" s="329">
        <f t="shared" si="8"/>
        <v>4.0932848196270452E-2</v>
      </c>
      <c r="F108" s="162"/>
      <c r="G108" s="329">
        <f t="shared" si="9"/>
        <v>4.1405680370742409E-2</v>
      </c>
      <c r="H108" s="330">
        <f t="shared" si="10"/>
        <v>6.4199999999999993E-2</v>
      </c>
      <c r="I108" s="331">
        <f t="shared" si="11"/>
        <v>5.8614916200049536E-3</v>
      </c>
      <c r="J108" s="311">
        <f t="shared" si="12"/>
        <v>9.6214444000000052E-3</v>
      </c>
      <c r="K108" s="311">
        <f t="shared" si="13"/>
        <v>4.8573859901949283E-2</v>
      </c>
      <c r="L108" s="311">
        <f t="shared" si="14"/>
        <v>0.11257385990194929</v>
      </c>
      <c r="M108" s="170"/>
      <c r="N108" s="170"/>
      <c r="O108" s="170"/>
      <c r="P108" s="170"/>
      <c r="Q108" s="170"/>
      <c r="R108" s="170"/>
      <c r="S108" s="170"/>
      <c r="T108" s="170"/>
      <c r="U108" s="170"/>
    </row>
    <row r="109" spans="1:21">
      <c r="A109" s="162">
        <f t="shared" si="15"/>
        <v>98</v>
      </c>
      <c r="B109" s="314">
        <f>'Gas Ex Ante DCF Feb2013'!A109</f>
        <v>38899</v>
      </c>
      <c r="C109" s="327">
        <f>'Gas Ex Ante DCF Feb2013'!FX109</f>
        <v>0.108742512505277</v>
      </c>
      <c r="D109" s="328">
        <v>6.3700000000000007E-2</v>
      </c>
      <c r="E109" s="329">
        <f t="shared" si="8"/>
        <v>4.5042512505276994E-2</v>
      </c>
      <c r="F109" s="162"/>
      <c r="G109" s="329">
        <f t="shared" si="9"/>
        <v>4.0932848196270452E-2</v>
      </c>
      <c r="H109" s="330">
        <f t="shared" si="10"/>
        <v>6.4000000000000001E-2</v>
      </c>
      <c r="I109" s="331">
        <f t="shared" si="11"/>
        <v>1.0371653291768389E-2</v>
      </c>
      <c r="J109" s="311">
        <f t="shared" si="12"/>
        <v>9.4908480000000031E-3</v>
      </c>
      <c r="K109" s="311">
        <f t="shared" si="13"/>
        <v>4.8742650401949278E-2</v>
      </c>
      <c r="L109" s="311">
        <f t="shared" si="14"/>
        <v>0.11244265040194928</v>
      </c>
      <c r="M109" s="170"/>
      <c r="N109" s="170"/>
      <c r="O109" s="170"/>
      <c r="P109" s="170"/>
      <c r="Q109" s="170"/>
      <c r="R109" s="170"/>
      <c r="S109" s="170"/>
      <c r="T109" s="170"/>
      <c r="U109" s="170"/>
    </row>
    <row r="110" spans="1:21">
      <c r="A110" s="162">
        <f t="shared" si="15"/>
        <v>99</v>
      </c>
      <c r="B110" s="314">
        <f>'Gas Ex Ante DCF Feb2013'!A110</f>
        <v>38930</v>
      </c>
      <c r="C110" s="327">
        <f>'Gas Ex Ante DCF Feb2013'!FX110</f>
        <v>0.10412254926324491</v>
      </c>
      <c r="D110" s="328">
        <v>6.2E-2</v>
      </c>
      <c r="E110" s="329">
        <f t="shared" si="8"/>
        <v>4.2122549263244907E-2</v>
      </c>
      <c r="F110" s="162"/>
      <c r="G110" s="329">
        <f t="shared" si="9"/>
        <v>4.5042512505276994E-2</v>
      </c>
      <c r="H110" s="330">
        <f t="shared" si="10"/>
        <v>6.3700000000000007E-2</v>
      </c>
      <c r="I110" s="331">
        <f t="shared" si="11"/>
        <v>3.9707304060501991E-3</v>
      </c>
      <c r="J110" s="311">
        <f t="shared" si="12"/>
        <v>8.044953399999992E-3</v>
      </c>
      <c r="K110" s="311">
        <f t="shared" si="13"/>
        <v>4.9699129901949288E-2</v>
      </c>
      <c r="L110" s="311">
        <f t="shared" si="14"/>
        <v>0.11169912990194929</v>
      </c>
      <c r="M110" s="170"/>
      <c r="N110" s="170"/>
      <c r="O110" s="170"/>
      <c r="P110" s="170"/>
      <c r="Q110" s="170"/>
      <c r="R110" s="170"/>
      <c r="S110" s="170"/>
      <c r="T110" s="170"/>
      <c r="U110" s="170"/>
    </row>
    <row r="111" spans="1:21">
      <c r="A111" s="162">
        <f t="shared" si="15"/>
        <v>100</v>
      </c>
      <c r="B111" s="314">
        <f>'Gas Ex Ante DCF Feb2013'!A111</f>
        <v>38961</v>
      </c>
      <c r="C111" s="327">
        <f>'Gas Ex Ante DCF Feb2013'!FX111</f>
        <v>0.10531257388250241</v>
      </c>
      <c r="D111" s="328">
        <v>0.06</v>
      </c>
      <c r="E111" s="329">
        <f t="shared" si="8"/>
        <v>4.5312573882502413E-2</v>
      </c>
      <c r="F111" s="162"/>
      <c r="G111" s="329">
        <f t="shared" si="9"/>
        <v>4.2122549263244907E-2</v>
      </c>
      <c r="H111" s="330">
        <f t="shared" si="10"/>
        <v>6.2E-2</v>
      </c>
      <c r="I111" s="331">
        <f t="shared" si="11"/>
        <v>9.634016450647237E-3</v>
      </c>
      <c r="J111" s="311">
        <f t="shared" si="12"/>
        <v>7.4848839999999972E-3</v>
      </c>
      <c r="K111" s="311">
        <f t="shared" si="13"/>
        <v>5.0824399901949285E-2</v>
      </c>
      <c r="L111" s="311">
        <f t="shared" si="14"/>
        <v>0.11082439990194928</v>
      </c>
      <c r="M111" s="170"/>
      <c r="N111" s="170"/>
      <c r="O111" s="170"/>
      <c r="P111" s="170"/>
      <c r="Q111" s="170"/>
      <c r="R111" s="170"/>
      <c r="S111" s="170"/>
      <c r="T111" s="170"/>
      <c r="U111" s="170"/>
    </row>
    <row r="112" spans="1:21">
      <c r="A112" s="162">
        <f t="shared" si="15"/>
        <v>101</v>
      </c>
      <c r="B112" s="314">
        <f>'Gas Ex Ante DCF Feb2013'!A112</f>
        <v>38991</v>
      </c>
      <c r="C112" s="327">
        <f>'Gas Ex Ante DCF Feb2013'!FX112</f>
        <v>0.10299924819055212</v>
      </c>
      <c r="D112" s="328">
        <v>5.9799999999999999E-2</v>
      </c>
      <c r="E112" s="329">
        <f t="shared" si="8"/>
        <v>4.3199248190552118E-2</v>
      </c>
      <c r="F112" s="162"/>
      <c r="G112" s="329">
        <f t="shared" si="9"/>
        <v>4.5312573882502413E-2</v>
      </c>
      <c r="H112" s="330">
        <f t="shared" si="10"/>
        <v>0.06</v>
      </c>
      <c r="I112" s="331">
        <f t="shared" si="11"/>
        <v>4.8186824857426869E-3</v>
      </c>
      <c r="J112" s="311">
        <f t="shared" si="12"/>
        <v>8.9789200000000013E-3</v>
      </c>
      <c r="K112" s="311">
        <f t="shared" si="13"/>
        <v>5.0936926901949287E-2</v>
      </c>
      <c r="L112" s="311">
        <f t="shared" si="14"/>
        <v>0.11073692690194928</v>
      </c>
      <c r="M112" s="170"/>
      <c r="N112" s="170"/>
      <c r="O112" s="170"/>
      <c r="P112" s="170"/>
      <c r="Q112" s="170"/>
      <c r="R112" s="170"/>
      <c r="S112" s="170"/>
      <c r="T112" s="170"/>
      <c r="U112" s="170"/>
    </row>
    <row r="113" spans="1:21">
      <c r="A113" s="162">
        <f t="shared" si="15"/>
        <v>102</v>
      </c>
      <c r="B113" s="314">
        <f>'Gas Ex Ante DCF Feb2013'!A113</f>
        <v>39022</v>
      </c>
      <c r="C113" s="327">
        <f>'Gas Ex Ante DCF Feb2013'!FX113</f>
        <v>0.10325465754662246</v>
      </c>
      <c r="D113" s="328">
        <v>5.8000000000000003E-2</v>
      </c>
      <c r="E113" s="329">
        <f t="shared" si="8"/>
        <v>4.5254657546622452E-2</v>
      </c>
      <c r="F113" s="162"/>
      <c r="G113" s="329">
        <f t="shared" si="9"/>
        <v>4.3199248190552118E-2</v>
      </c>
      <c r="H113" s="330">
        <f t="shared" si="10"/>
        <v>5.9799999999999999E-2</v>
      </c>
      <c r="I113" s="331">
        <f t="shared" si="11"/>
        <v>8.6641167427573759E-3</v>
      </c>
      <c r="J113" s="311">
        <f t="shared" si="12"/>
        <v>7.348323599999998E-3</v>
      </c>
      <c r="K113" s="311">
        <f t="shared" si="13"/>
        <v>5.1949669901949283E-2</v>
      </c>
      <c r="L113" s="311">
        <f t="shared" si="14"/>
        <v>0.10994966990194929</v>
      </c>
      <c r="M113" s="170"/>
      <c r="N113" s="170"/>
      <c r="O113" s="170"/>
      <c r="P113" s="170"/>
      <c r="Q113" s="170"/>
      <c r="R113" s="170"/>
      <c r="S113" s="170"/>
      <c r="T113" s="170"/>
      <c r="U113" s="170"/>
    </row>
    <row r="114" spans="1:21">
      <c r="A114" s="162">
        <f t="shared" si="15"/>
        <v>103</v>
      </c>
      <c r="B114" s="314">
        <f>'Gas Ex Ante DCF Feb2013'!A114</f>
        <v>39052</v>
      </c>
      <c r="C114" s="327">
        <f>'Gas Ex Ante DCF Feb2013'!FX114</f>
        <v>0.10346108134372481</v>
      </c>
      <c r="D114" s="328">
        <v>5.8099999999999999E-2</v>
      </c>
      <c r="E114" s="329">
        <f t="shared" si="8"/>
        <v>4.536108134372481E-2</v>
      </c>
      <c r="F114" s="162"/>
      <c r="G114" s="329">
        <f t="shared" si="9"/>
        <v>4.5254657546622452E-2</v>
      </c>
      <c r="H114" s="330">
        <f t="shared" si="10"/>
        <v>5.8000000000000003E-2</v>
      </c>
      <c r="I114" s="331">
        <f t="shared" si="11"/>
        <v>7.0295718178997532E-3</v>
      </c>
      <c r="J114" s="311">
        <f t="shared" si="12"/>
        <v>8.9729559999999903E-3</v>
      </c>
      <c r="K114" s="311">
        <f t="shared" si="13"/>
        <v>5.1893406401949282E-2</v>
      </c>
      <c r="L114" s="311">
        <f t="shared" si="14"/>
        <v>0.10999340640194928</v>
      </c>
      <c r="M114" s="170"/>
      <c r="N114" s="170"/>
      <c r="O114" s="170"/>
      <c r="P114" s="170"/>
      <c r="Q114" s="170"/>
      <c r="R114" s="170"/>
      <c r="S114" s="170"/>
      <c r="T114" s="170"/>
      <c r="U114" s="170"/>
    </row>
    <row r="115" spans="1:21">
      <c r="A115" s="162">
        <f t="shared" si="15"/>
        <v>104</v>
      </c>
      <c r="B115" s="314">
        <f>'Gas Ex Ante DCF Feb2013'!A115</f>
        <v>39083</v>
      </c>
      <c r="C115" s="327">
        <f>'Gas Ex Ante DCF Feb2013'!FX115</f>
        <v>0.10132105581136835</v>
      </c>
      <c r="D115" s="328">
        <v>5.96E-2</v>
      </c>
      <c r="E115" s="329">
        <f t="shared" si="8"/>
        <v>4.1721055811368354E-2</v>
      </c>
      <c r="F115" s="162"/>
      <c r="G115" s="329">
        <f t="shared" si="9"/>
        <v>4.536108134372481E-2</v>
      </c>
      <c r="H115" s="330">
        <f t="shared" si="10"/>
        <v>5.8099999999999999E-2</v>
      </c>
      <c r="I115" s="331">
        <f t="shared" si="11"/>
        <v>3.2994034137692543E-3</v>
      </c>
      <c r="J115" s="311">
        <f t="shared" si="12"/>
        <v>1.0388254199999995E-2</v>
      </c>
      <c r="K115" s="311">
        <f t="shared" si="13"/>
        <v>5.1049453901949288E-2</v>
      </c>
      <c r="L115" s="311">
        <f t="shared" si="14"/>
        <v>0.11064945390194929</v>
      </c>
      <c r="M115" s="170"/>
      <c r="N115" s="170"/>
      <c r="O115" s="170"/>
      <c r="P115" s="170"/>
      <c r="Q115" s="170"/>
      <c r="R115" s="170"/>
      <c r="S115" s="170"/>
      <c r="T115" s="170"/>
      <c r="U115" s="170"/>
    </row>
    <row r="116" spans="1:21">
      <c r="A116" s="162">
        <f t="shared" si="15"/>
        <v>105</v>
      </c>
      <c r="B116" s="314">
        <f>'Gas Ex Ante DCF Feb2013'!A116</f>
        <v>39114</v>
      </c>
      <c r="C116" s="327">
        <f>'Gas Ex Ante DCF Feb2013'!FX116</f>
        <v>0.10179613890739443</v>
      </c>
      <c r="D116" s="328">
        <v>5.8999999999999997E-2</v>
      </c>
      <c r="E116" s="329">
        <f t="shared" si="8"/>
        <v>4.2796138907394435E-2</v>
      </c>
      <c r="F116" s="162"/>
      <c r="G116" s="329">
        <f t="shared" si="9"/>
        <v>4.1721055811368354E-2</v>
      </c>
      <c r="H116" s="330">
        <f t="shared" si="10"/>
        <v>5.96E-2</v>
      </c>
      <c r="I116" s="331">
        <f t="shared" si="11"/>
        <v>7.4576536561608286E-3</v>
      </c>
      <c r="J116" s="311">
        <f t="shared" si="12"/>
        <v>8.5177271999999915E-3</v>
      </c>
      <c r="K116" s="311">
        <f t="shared" si="13"/>
        <v>5.1387034901949284E-2</v>
      </c>
      <c r="L116" s="311">
        <f t="shared" si="14"/>
        <v>0.11038703490194929</v>
      </c>
      <c r="M116" s="170"/>
      <c r="N116" s="170"/>
      <c r="O116" s="170"/>
      <c r="P116" s="170"/>
      <c r="Q116" s="170"/>
      <c r="R116" s="170"/>
      <c r="S116" s="170"/>
      <c r="T116" s="170"/>
      <c r="U116" s="170"/>
    </row>
    <row r="117" spans="1:21">
      <c r="A117" s="162">
        <f t="shared" si="15"/>
        <v>106</v>
      </c>
      <c r="B117" s="314">
        <f>'Gas Ex Ante DCF Feb2013'!A117</f>
        <v>39142</v>
      </c>
      <c r="C117" s="327">
        <f>'Gas Ex Ante DCF Feb2013'!FX117</f>
        <v>0.10178457899654192</v>
      </c>
      <c r="D117" s="328">
        <v>5.8500000000000003E-2</v>
      </c>
      <c r="E117" s="329">
        <f t="shared" si="8"/>
        <v>4.3284578996541916E-2</v>
      </c>
      <c r="F117" s="162"/>
      <c r="G117" s="329">
        <f t="shared" si="9"/>
        <v>4.2796138907394435E-2</v>
      </c>
      <c r="H117" s="330">
        <f t="shared" si="10"/>
        <v>5.8999999999999997E-2</v>
      </c>
      <c r="I117" s="331">
        <f t="shared" si="11"/>
        <v>7.035479011478496E-3</v>
      </c>
      <c r="J117" s="311">
        <f t="shared" si="12"/>
        <v>8.5259380000000037E-3</v>
      </c>
      <c r="K117" s="311">
        <f t="shared" si="13"/>
        <v>5.166835240194928E-2</v>
      </c>
      <c r="L117" s="311">
        <f t="shared" si="14"/>
        <v>0.11016835240194928</v>
      </c>
      <c r="M117" s="170"/>
      <c r="N117" s="170"/>
      <c r="O117" s="170"/>
      <c r="P117" s="170"/>
      <c r="Q117" s="170"/>
      <c r="R117" s="170"/>
      <c r="S117" s="170"/>
      <c r="T117" s="170"/>
      <c r="U117" s="170"/>
    </row>
    <row r="118" spans="1:21">
      <c r="A118" s="162">
        <f t="shared" si="15"/>
        <v>107</v>
      </c>
      <c r="B118" s="314">
        <f>'Gas Ex Ante DCF Feb2013'!A118</f>
        <v>39173</v>
      </c>
      <c r="C118" s="327">
        <f>'Gas Ex Ante DCF Feb2013'!FX118</f>
        <v>0.100738455397881</v>
      </c>
      <c r="D118" s="328">
        <v>5.9700000000000003E-2</v>
      </c>
      <c r="E118" s="329">
        <f t="shared" si="8"/>
        <v>4.1038455397880994E-2</v>
      </c>
      <c r="F118" s="162"/>
      <c r="G118" s="329">
        <f t="shared" si="9"/>
        <v>4.3284578996541916E-2</v>
      </c>
      <c r="H118" s="330">
        <f t="shared" si="10"/>
        <v>5.8500000000000003E-2</v>
      </c>
      <c r="I118" s="331">
        <f t="shared" si="11"/>
        <v>4.3756378653880545E-3</v>
      </c>
      <c r="J118" s="311">
        <f t="shared" si="12"/>
        <v>1.0149446999999999E-2</v>
      </c>
      <c r="K118" s="311">
        <f t="shared" si="13"/>
        <v>5.099319040194928E-2</v>
      </c>
      <c r="L118" s="311">
        <f t="shared" si="14"/>
        <v>0.11069319040194928</v>
      </c>
      <c r="M118" s="170"/>
      <c r="N118" s="170"/>
      <c r="O118" s="170"/>
      <c r="P118" s="170"/>
      <c r="Q118" s="170"/>
      <c r="R118" s="170"/>
      <c r="S118" s="170"/>
      <c r="T118" s="170"/>
      <c r="U118" s="170"/>
    </row>
    <row r="119" spans="1:21">
      <c r="A119" s="162">
        <f t="shared" si="15"/>
        <v>108</v>
      </c>
      <c r="B119" s="314">
        <f>'Gas Ex Ante DCF Feb2013'!A119</f>
        <v>39203</v>
      </c>
      <c r="C119" s="327">
        <f>'Gas Ex Ante DCF Feb2013'!FX119</f>
        <v>9.6719538715779402E-2</v>
      </c>
      <c r="D119" s="328">
        <v>5.9900000000000002E-2</v>
      </c>
      <c r="E119" s="329">
        <f t="shared" si="8"/>
        <v>3.68195387157794E-2</v>
      </c>
      <c r="F119" s="162"/>
      <c r="G119" s="329">
        <f t="shared" si="9"/>
        <v>4.1038455397880994E-2</v>
      </c>
      <c r="H119" s="330">
        <f t="shared" si="10"/>
        <v>5.9700000000000003E-2</v>
      </c>
      <c r="I119" s="331">
        <f t="shared" si="11"/>
        <v>2.0592283015770374E-3</v>
      </c>
      <c r="J119" s="311">
        <f t="shared" si="12"/>
        <v>9.3330253999999932E-3</v>
      </c>
      <c r="K119" s="311">
        <f t="shared" si="13"/>
        <v>5.0880663401949286E-2</v>
      </c>
      <c r="L119" s="311">
        <f t="shared" si="14"/>
        <v>0.11078066340194928</v>
      </c>
      <c r="M119" s="170"/>
      <c r="N119" s="170"/>
      <c r="O119" s="170"/>
      <c r="P119" s="170"/>
      <c r="Q119" s="170"/>
      <c r="R119" s="170"/>
      <c r="S119" s="170"/>
      <c r="T119" s="170"/>
      <c r="U119" s="170"/>
    </row>
    <row r="120" spans="1:21">
      <c r="A120" s="162">
        <f t="shared" si="15"/>
        <v>109</v>
      </c>
      <c r="B120" s="314">
        <f>'Gas Ex Ante DCF Feb2013'!A120</f>
        <v>39234</v>
      </c>
      <c r="C120" s="327">
        <f>'Gas Ex Ante DCF Feb2013'!FX120</f>
        <v>9.699739548689483E-2</v>
      </c>
      <c r="D120" s="328">
        <v>6.3E-2</v>
      </c>
      <c r="E120" s="329">
        <f t="shared" si="8"/>
        <v>3.399739548689483E-2</v>
      </c>
      <c r="F120" s="162"/>
      <c r="G120" s="329">
        <f t="shared" si="9"/>
        <v>3.68195387157794E-2</v>
      </c>
      <c r="H120" s="330">
        <f t="shared" si="10"/>
        <v>5.9900000000000002E-2</v>
      </c>
      <c r="I120" s="331">
        <f t="shared" si="11"/>
        <v>2.8105834429327931E-3</v>
      </c>
      <c r="J120" s="311">
        <f t="shared" si="12"/>
        <v>1.2263621799999999E-2</v>
      </c>
      <c r="K120" s="311">
        <f t="shared" si="13"/>
        <v>4.9136494901949282E-2</v>
      </c>
      <c r="L120" s="311">
        <f t="shared" si="14"/>
        <v>0.11213649490194928</v>
      </c>
      <c r="M120" s="170"/>
      <c r="N120" s="170"/>
      <c r="O120" s="170"/>
      <c r="P120" s="170"/>
      <c r="Q120" s="170"/>
      <c r="R120" s="170"/>
      <c r="S120" s="170"/>
      <c r="T120" s="170"/>
      <c r="U120" s="170"/>
    </row>
    <row r="121" spans="1:21">
      <c r="A121" s="162">
        <f t="shared" si="15"/>
        <v>110</v>
      </c>
      <c r="B121" s="314">
        <f>'Gas Ex Ante DCF Feb2013'!A121</f>
        <v>39264</v>
      </c>
      <c r="C121" s="327">
        <f>'Gas Ex Ante DCF Feb2013'!FX121</f>
        <v>0.10064866179339914</v>
      </c>
      <c r="D121" s="328">
        <v>6.25E-2</v>
      </c>
      <c r="E121" s="329">
        <f t="shared" si="8"/>
        <v>3.8148661793399138E-2</v>
      </c>
      <c r="F121" s="162"/>
      <c r="G121" s="329">
        <f t="shared" si="9"/>
        <v>3.399739548689483E-2</v>
      </c>
      <c r="H121" s="330">
        <f t="shared" si="10"/>
        <v>6.3E-2</v>
      </c>
      <c r="I121" s="331">
        <f t="shared" si="11"/>
        <v>9.3522558628804514E-3</v>
      </c>
      <c r="J121" s="311">
        <f t="shared" si="12"/>
        <v>9.1378659999999945E-3</v>
      </c>
      <c r="K121" s="311">
        <f t="shared" si="13"/>
        <v>4.9417812401949285E-2</v>
      </c>
      <c r="L121" s="311">
        <f t="shared" si="14"/>
        <v>0.11191781240194928</v>
      </c>
      <c r="M121" s="170"/>
      <c r="N121" s="170"/>
      <c r="O121" s="170"/>
      <c r="P121" s="170"/>
      <c r="Q121" s="170"/>
      <c r="R121" s="170"/>
      <c r="S121" s="170"/>
      <c r="T121" s="170"/>
      <c r="U121" s="170"/>
    </row>
    <row r="122" spans="1:21">
      <c r="A122" s="162">
        <f t="shared" si="15"/>
        <v>111</v>
      </c>
      <c r="B122" s="314">
        <f>'Gas Ex Ante DCF Feb2013'!A122</f>
        <v>39295</v>
      </c>
      <c r="C122" s="327">
        <f>'Gas Ex Ante DCF Feb2013'!FX122</f>
        <v>0.10209353104429203</v>
      </c>
      <c r="D122" s="328">
        <v>6.2399999999999997E-2</v>
      </c>
      <c r="E122" s="329">
        <f t="shared" si="8"/>
        <v>3.9693531044292032E-2</v>
      </c>
      <c r="F122" s="162"/>
      <c r="G122" s="329">
        <f t="shared" si="9"/>
        <v>3.8148661793399138E-2</v>
      </c>
      <c r="H122" s="330">
        <f t="shared" si="10"/>
        <v>6.25E-2</v>
      </c>
      <c r="I122" s="331">
        <f t="shared" si="11"/>
        <v>7.3809278293706787E-3</v>
      </c>
      <c r="J122" s="311">
        <f t="shared" si="12"/>
        <v>9.4613749999999941E-3</v>
      </c>
      <c r="K122" s="311">
        <f t="shared" si="13"/>
        <v>4.9474075901949285E-2</v>
      </c>
      <c r="L122" s="311">
        <f t="shared" si="14"/>
        <v>0.11187407590194928</v>
      </c>
      <c r="M122" s="170"/>
      <c r="N122" s="170"/>
      <c r="O122" s="170"/>
      <c r="P122" s="170"/>
      <c r="Q122" s="170"/>
      <c r="R122" s="170"/>
      <c r="S122" s="170"/>
      <c r="T122" s="170"/>
      <c r="U122" s="170"/>
    </row>
    <row r="123" spans="1:21">
      <c r="A123" s="162">
        <f t="shared" si="15"/>
        <v>112</v>
      </c>
      <c r="B123" s="314">
        <f>'Gas Ex Ante DCF Feb2013'!A123</f>
        <v>39326</v>
      </c>
      <c r="C123" s="327">
        <f>'Gas Ex Ante DCF Feb2013'!FX123</f>
        <v>0.10144581767286087</v>
      </c>
      <c r="D123" s="328">
        <v>6.1800000000000001E-2</v>
      </c>
      <c r="E123" s="329">
        <f t="shared" si="8"/>
        <v>3.9645817672860871E-2</v>
      </c>
      <c r="F123" s="162"/>
      <c r="G123" s="329">
        <f t="shared" si="9"/>
        <v>3.9693531044292032E-2</v>
      </c>
      <c r="H123" s="330">
        <f t="shared" si="10"/>
        <v>6.2399999999999997E-2</v>
      </c>
      <c r="I123" s="331">
        <f t="shared" si="11"/>
        <v>6.0246823947867206E-3</v>
      </c>
      <c r="J123" s="311">
        <f t="shared" si="12"/>
        <v>8.946076800000001E-3</v>
      </c>
      <c r="K123" s="311">
        <f t="shared" si="13"/>
        <v>4.9811656901949282E-2</v>
      </c>
      <c r="L123" s="311">
        <f t="shared" si="14"/>
        <v>0.11161165690194928</v>
      </c>
      <c r="M123" s="170"/>
      <c r="N123" s="170"/>
      <c r="O123" s="170"/>
      <c r="P123" s="170"/>
      <c r="Q123" s="170"/>
      <c r="R123" s="170"/>
      <c r="S123" s="170"/>
      <c r="T123" s="170"/>
      <c r="U123" s="170"/>
    </row>
    <row r="124" spans="1:21">
      <c r="A124" s="162">
        <f t="shared" si="15"/>
        <v>113</v>
      </c>
      <c r="B124" s="314">
        <f>'Gas Ex Ante DCF Feb2013'!A124</f>
        <v>39356</v>
      </c>
      <c r="C124" s="327">
        <f>'Gas Ex Ante DCF Feb2013'!FX124</f>
        <v>0.10804241189847018</v>
      </c>
      <c r="D124" s="328">
        <v>6.1100000000000002E-2</v>
      </c>
      <c r="E124" s="329">
        <f t="shared" si="8"/>
        <v>4.6942411898470177E-2</v>
      </c>
      <c r="F124" s="162"/>
      <c r="G124" s="329">
        <f t="shared" si="9"/>
        <v>3.9645817672860871E-2</v>
      </c>
      <c r="H124" s="330">
        <f t="shared" si="10"/>
        <v>6.1800000000000001E-2</v>
      </c>
      <c r="I124" s="331">
        <f t="shared" si="11"/>
        <v>1.3361690704838905E-2</v>
      </c>
      <c r="J124" s="311">
        <f t="shared" si="12"/>
        <v>8.7542876000000006E-3</v>
      </c>
      <c r="K124" s="311">
        <f t="shared" si="13"/>
        <v>5.0205501401949286E-2</v>
      </c>
      <c r="L124" s="311">
        <f t="shared" si="14"/>
        <v>0.11130550140194928</v>
      </c>
      <c r="M124" s="170"/>
      <c r="N124" s="170"/>
      <c r="O124" s="170"/>
      <c r="P124" s="170"/>
      <c r="Q124" s="170"/>
      <c r="R124" s="170"/>
      <c r="S124" s="170"/>
      <c r="T124" s="170"/>
      <c r="U124" s="170"/>
    </row>
    <row r="125" spans="1:21">
      <c r="A125" s="162">
        <f t="shared" si="15"/>
        <v>114</v>
      </c>
      <c r="B125" s="314">
        <f>'Gas Ex Ante DCF Feb2013'!A125</f>
        <v>39387</v>
      </c>
      <c r="C125" s="327">
        <f>'Gas Ex Ante DCF Feb2013'!FX125</f>
        <v>0.10827335115736704</v>
      </c>
      <c r="D125" s="328">
        <v>5.9700000000000003E-2</v>
      </c>
      <c r="E125" s="329">
        <f t="shared" si="8"/>
        <v>4.8573351157367037E-2</v>
      </c>
      <c r="F125" s="162"/>
      <c r="G125" s="329">
        <f t="shared" si="9"/>
        <v>4.6942411898470177E-2</v>
      </c>
      <c r="H125" s="330">
        <f t="shared" si="10"/>
        <v>6.1100000000000002E-2</v>
      </c>
      <c r="I125" s="331">
        <f t="shared" si="11"/>
        <v>8.8122833159486255E-3</v>
      </c>
      <c r="J125" s="311">
        <f t="shared" si="12"/>
        <v>7.9472001999999972E-3</v>
      </c>
      <c r="K125" s="311">
        <f t="shared" si="13"/>
        <v>5.099319040194928E-2</v>
      </c>
      <c r="L125" s="311">
        <f t="shared" si="14"/>
        <v>0.11069319040194928</v>
      </c>
      <c r="M125" s="170"/>
      <c r="N125" s="170"/>
      <c r="O125" s="170"/>
      <c r="P125" s="170"/>
      <c r="Q125" s="170"/>
      <c r="R125" s="170"/>
      <c r="S125" s="170"/>
      <c r="T125" s="170"/>
      <c r="U125" s="170"/>
    </row>
    <row r="126" spans="1:21">
      <c r="A126" s="162">
        <f t="shared" si="15"/>
        <v>115</v>
      </c>
      <c r="B126" s="314">
        <f>'Gas Ex Ante DCF Feb2013'!A126</f>
        <v>39417</v>
      </c>
      <c r="C126" s="327">
        <f>'Gas Ex Ante DCF Feb2013'!FX126</f>
        <v>0.10844796294988233</v>
      </c>
      <c r="D126" s="328">
        <v>6.1600000000000002E-2</v>
      </c>
      <c r="E126" s="329">
        <f t="shared" si="8"/>
        <v>4.6847962949882332E-2</v>
      </c>
      <c r="F126" s="162"/>
      <c r="G126" s="329">
        <f t="shared" si="9"/>
        <v>4.8573351157367037E-2</v>
      </c>
      <c r="H126" s="330">
        <f t="shared" si="10"/>
        <v>5.9700000000000003E-2</v>
      </c>
      <c r="I126" s="331">
        <f t="shared" si="11"/>
        <v>5.7054601992716156E-3</v>
      </c>
      <c r="J126" s="311">
        <f t="shared" si="12"/>
        <v>1.1033025399999993E-2</v>
      </c>
      <c r="K126" s="311">
        <f t="shared" si="13"/>
        <v>4.9924183901949283E-2</v>
      </c>
      <c r="L126" s="311">
        <f t="shared" si="14"/>
        <v>0.11152418390194929</v>
      </c>
      <c r="M126" s="170"/>
      <c r="N126" s="170"/>
      <c r="O126" s="170"/>
      <c r="P126" s="170"/>
      <c r="Q126" s="170"/>
      <c r="R126" s="170"/>
      <c r="S126" s="170"/>
      <c r="T126" s="170"/>
      <c r="U126" s="170"/>
    </row>
    <row r="127" spans="1:21">
      <c r="A127" s="162">
        <f t="shared" si="15"/>
        <v>116</v>
      </c>
      <c r="B127" s="314">
        <f>'Gas Ex Ante DCF Feb2013'!A127</f>
        <v>39448</v>
      </c>
      <c r="C127" s="327">
        <f>'Gas Ex Ante DCF Feb2013'!FX127</f>
        <v>0.11130058617159112</v>
      </c>
      <c r="D127" s="328">
        <v>6.0199999999999997E-2</v>
      </c>
      <c r="E127" s="329">
        <f t="shared" si="8"/>
        <v>5.1100586171591127E-2</v>
      </c>
      <c r="F127" s="162"/>
      <c r="G127" s="329">
        <f t="shared" si="9"/>
        <v>4.6847962949882332E-2</v>
      </c>
      <c r="H127" s="330">
        <f t="shared" si="10"/>
        <v>6.1600000000000002E-2</v>
      </c>
      <c r="I127" s="331">
        <f t="shared" si="11"/>
        <v>1.1419518289707692E-2</v>
      </c>
      <c r="J127" s="311">
        <f t="shared" si="12"/>
        <v>8.0236911999999952E-3</v>
      </c>
      <c r="K127" s="311">
        <f t="shared" si="13"/>
        <v>5.0711872901949284E-2</v>
      </c>
      <c r="L127" s="311">
        <f t="shared" si="14"/>
        <v>0.11091187290194929</v>
      </c>
      <c r="M127" s="170"/>
      <c r="N127" s="170"/>
      <c r="O127" s="170"/>
      <c r="P127" s="170"/>
      <c r="Q127" s="170"/>
      <c r="R127" s="170"/>
      <c r="S127" s="170"/>
      <c r="T127" s="170"/>
      <c r="U127" s="170"/>
    </row>
    <row r="128" spans="1:21">
      <c r="A128" s="162">
        <f t="shared" si="15"/>
        <v>117</v>
      </c>
      <c r="B128" s="314">
        <f>'Gas Ex Ante DCF Feb2013'!A128</f>
        <v>39479</v>
      </c>
      <c r="C128" s="327">
        <f>'Gas Ex Ante DCF Feb2013'!FX128</f>
        <v>0.11392958995383481</v>
      </c>
      <c r="D128" s="328">
        <v>6.2100000000000002E-2</v>
      </c>
      <c r="E128" s="329">
        <f t="shared" si="8"/>
        <v>5.1829589953834812E-2</v>
      </c>
      <c r="F128" s="162"/>
      <c r="G128" s="329">
        <f t="shared" si="9"/>
        <v>5.1100586171591127E-2</v>
      </c>
      <c r="H128" s="330">
        <f t="shared" si="10"/>
        <v>6.0199999999999997E-2</v>
      </c>
      <c r="I128" s="331">
        <f t="shared" si="11"/>
        <v>8.5464736559460394E-3</v>
      </c>
      <c r="J128" s="311">
        <f t="shared" si="12"/>
        <v>1.1109516400000005E-2</v>
      </c>
      <c r="K128" s="311">
        <f t="shared" si="13"/>
        <v>4.964286640194928E-2</v>
      </c>
      <c r="L128" s="311">
        <f t="shared" si="14"/>
        <v>0.11174286640194928</v>
      </c>
      <c r="M128" s="170"/>
      <c r="N128" s="170"/>
      <c r="O128" s="170"/>
      <c r="P128" s="170"/>
      <c r="Q128" s="170"/>
      <c r="R128" s="170"/>
      <c r="S128" s="170"/>
      <c r="T128" s="170"/>
      <c r="U128" s="170"/>
    </row>
    <row r="129" spans="1:21">
      <c r="A129" s="162">
        <f t="shared" si="15"/>
        <v>118</v>
      </c>
      <c r="B129" s="314">
        <f>'Gas Ex Ante DCF Feb2013'!A129</f>
        <v>39508</v>
      </c>
      <c r="C129" s="327">
        <f>'Gas Ex Ante DCF Feb2013'!FX129</f>
        <v>0.11472643240038524</v>
      </c>
      <c r="D129" s="328">
        <v>6.2100000000000002E-2</v>
      </c>
      <c r="E129" s="329">
        <f t="shared" si="8"/>
        <v>5.262643240038524E-2</v>
      </c>
      <c r="F129" s="162"/>
      <c r="G129" s="329">
        <f t="shared" si="9"/>
        <v>5.1829589953834812E-2</v>
      </c>
      <c r="H129" s="330">
        <f t="shared" si="10"/>
        <v>6.2100000000000002E-2</v>
      </c>
      <c r="I129" s="331">
        <f t="shared" si="11"/>
        <v>8.7258367768679804E-3</v>
      </c>
      <c r="J129" s="311">
        <f t="shared" si="12"/>
        <v>9.5001821999999986E-3</v>
      </c>
      <c r="K129" s="311">
        <f t="shared" si="13"/>
        <v>4.964286640194928E-2</v>
      </c>
      <c r="L129" s="311">
        <f t="shared" si="14"/>
        <v>0.11174286640194928</v>
      </c>
      <c r="M129" s="170"/>
      <c r="N129" s="170"/>
      <c r="O129" s="170"/>
      <c r="P129" s="170"/>
      <c r="Q129" s="170"/>
      <c r="R129" s="170"/>
      <c r="S129" s="170"/>
      <c r="T129" s="170"/>
      <c r="U129" s="170"/>
    </row>
    <row r="130" spans="1:21">
      <c r="A130" s="162">
        <f t="shared" si="15"/>
        <v>119</v>
      </c>
      <c r="B130" s="314">
        <f>'Gas Ex Ante DCF Feb2013'!A130</f>
        <v>39539</v>
      </c>
      <c r="C130" s="327">
        <f>'Gas Ex Ante DCF Feb2013'!FX130</f>
        <v>0.11671118169086445</v>
      </c>
      <c r="D130" s="328">
        <v>6.2899999999999998E-2</v>
      </c>
      <c r="E130" s="329">
        <f t="shared" si="8"/>
        <v>5.3811181690864449E-2</v>
      </c>
      <c r="F130" s="162"/>
      <c r="G130" s="329">
        <f t="shared" si="9"/>
        <v>5.262643240038524E-2</v>
      </c>
      <c r="H130" s="330">
        <f t="shared" si="10"/>
        <v>6.2100000000000002E-2</v>
      </c>
      <c r="I130" s="331">
        <f t="shared" si="11"/>
        <v>9.2356461719549435E-3</v>
      </c>
      <c r="J130" s="311">
        <f t="shared" si="12"/>
        <v>1.0300182199999994E-2</v>
      </c>
      <c r="K130" s="311">
        <f t="shared" si="13"/>
        <v>4.9192758401949289E-2</v>
      </c>
      <c r="L130" s="311">
        <f t="shared" si="14"/>
        <v>0.11209275840194929</v>
      </c>
      <c r="M130" s="170"/>
      <c r="N130" s="170"/>
      <c r="O130" s="170"/>
      <c r="P130" s="170"/>
      <c r="Q130" s="170"/>
      <c r="R130" s="170"/>
      <c r="S130" s="170"/>
      <c r="T130" s="170"/>
      <c r="U130" s="170"/>
    </row>
    <row r="131" spans="1:21">
      <c r="A131" s="162">
        <f t="shared" si="15"/>
        <v>120</v>
      </c>
      <c r="B131" s="314">
        <f>'Gas Ex Ante DCF Feb2013'!A131</f>
        <v>39569</v>
      </c>
      <c r="C131" s="327">
        <f>'Gas Ex Ante DCF Feb2013'!FX131</f>
        <v>0.10689838063952237</v>
      </c>
      <c r="D131" s="328">
        <v>6.2700000000000006E-2</v>
      </c>
      <c r="E131" s="329">
        <f t="shared" si="8"/>
        <v>4.4198380639522361E-2</v>
      </c>
      <c r="F131" s="162"/>
      <c r="G131" s="329">
        <f t="shared" si="9"/>
        <v>5.3811181690864449E-2</v>
      </c>
      <c r="H131" s="330">
        <f t="shared" si="10"/>
        <v>6.2899999999999998E-2</v>
      </c>
      <c r="I131" s="331">
        <f t="shared" si="11"/>
        <v>-1.3806588539102618E-3</v>
      </c>
      <c r="J131" s="311">
        <f t="shared" si="12"/>
        <v>9.4225678000000035E-3</v>
      </c>
      <c r="K131" s="311">
        <f t="shared" si="13"/>
        <v>4.9305285401949284E-2</v>
      </c>
      <c r="L131" s="311">
        <f t="shared" si="14"/>
        <v>0.11200528540194929</v>
      </c>
      <c r="M131" s="170"/>
      <c r="N131" s="170"/>
      <c r="O131" s="170"/>
      <c r="P131" s="170"/>
      <c r="Q131" s="170"/>
      <c r="R131" s="170"/>
      <c r="S131" s="170"/>
      <c r="T131" s="170"/>
      <c r="U131" s="170"/>
    </row>
    <row r="132" spans="1:21">
      <c r="A132" s="162">
        <f t="shared" si="15"/>
        <v>121</v>
      </c>
      <c r="B132" s="314">
        <f>'Gas Ex Ante DCF Feb2013'!A132</f>
        <v>39600</v>
      </c>
      <c r="C132" s="327">
        <f>'Gas Ex Ante DCF Feb2013'!FX132</f>
        <v>0.106184445288698</v>
      </c>
      <c r="D132" s="328">
        <v>6.3755000000000006E-2</v>
      </c>
      <c r="E132" s="329">
        <f t="shared" si="8"/>
        <v>4.2429445288697992E-2</v>
      </c>
      <c r="F132" s="162"/>
      <c r="G132" s="329">
        <f t="shared" si="9"/>
        <v>4.4198380639522361E-2</v>
      </c>
      <c r="H132" s="330">
        <f t="shared" si="10"/>
        <v>6.2700000000000006E-2</v>
      </c>
      <c r="I132" s="331">
        <f t="shared" si="11"/>
        <v>4.9926213161710364E-3</v>
      </c>
      <c r="J132" s="311">
        <f t="shared" si="12"/>
        <v>1.0646971399999997E-2</v>
      </c>
      <c r="K132" s="311">
        <f t="shared" si="13"/>
        <v>4.871170547694928E-2</v>
      </c>
      <c r="L132" s="311">
        <f t="shared" si="14"/>
        <v>0.11246670547694929</v>
      </c>
      <c r="M132" s="170"/>
      <c r="N132" s="170"/>
      <c r="O132" s="170"/>
      <c r="P132" s="170"/>
      <c r="Q132" s="170"/>
      <c r="R132" s="170"/>
      <c r="S132" s="170"/>
      <c r="T132" s="170"/>
      <c r="U132" s="170"/>
    </row>
    <row r="133" spans="1:21">
      <c r="A133" s="162">
        <f t="shared" si="15"/>
        <v>122</v>
      </c>
      <c r="B133" s="314">
        <f>'Gas Ex Ante DCF Feb2013'!A133</f>
        <v>39630</v>
      </c>
      <c r="C133" s="327">
        <f>'Gas Ex Ante DCF Feb2013'!FX133</f>
        <v>0.10864832845506853</v>
      </c>
      <c r="D133" s="328">
        <v>6.4000000000000001E-2</v>
      </c>
      <c r="E133" s="329">
        <f t="shared" si="8"/>
        <v>4.4648328455068526E-2</v>
      </c>
      <c r="F133" s="162"/>
      <c r="G133" s="329">
        <f t="shared" si="9"/>
        <v>4.2429445288697992E-2</v>
      </c>
      <c r="H133" s="330">
        <f t="shared" si="10"/>
        <v>6.3755000000000006E-2</v>
      </c>
      <c r="I133" s="331">
        <f t="shared" si="11"/>
        <v>8.7098245655261308E-3</v>
      </c>
      <c r="J133" s="311">
        <f t="shared" si="12"/>
        <v>9.9983674099999933E-3</v>
      </c>
      <c r="K133" s="311">
        <f t="shared" si="13"/>
        <v>4.8573859901949283E-2</v>
      </c>
      <c r="L133" s="311">
        <f t="shared" si="14"/>
        <v>0.11257385990194929</v>
      </c>
      <c r="M133" s="170"/>
      <c r="N133" s="170"/>
      <c r="O133" s="170"/>
      <c r="P133" s="170"/>
      <c r="Q133" s="170"/>
      <c r="R133" s="170"/>
      <c r="S133" s="170"/>
      <c r="T133" s="170"/>
      <c r="U133" s="170"/>
    </row>
    <row r="134" spans="1:21">
      <c r="A134" s="162">
        <f t="shared" si="15"/>
        <v>123</v>
      </c>
      <c r="B134" s="314">
        <f>'Gas Ex Ante DCF Feb2013'!A134</f>
        <v>39661</v>
      </c>
      <c r="C134" s="327">
        <f>'Gas Ex Ante DCF Feb2013'!FX134</f>
        <v>0.11228365620375702</v>
      </c>
      <c r="D134" s="328">
        <v>6.3700000000000007E-2</v>
      </c>
      <c r="E134" s="329">
        <f t="shared" si="8"/>
        <v>4.8583656203757014E-2</v>
      </c>
      <c r="F134" s="162"/>
      <c r="G134" s="329">
        <f t="shared" si="9"/>
        <v>4.4648328455068526E-2</v>
      </c>
      <c r="H134" s="330">
        <f t="shared" si="10"/>
        <v>6.4000000000000001E-2</v>
      </c>
      <c r="I134" s="331">
        <f t="shared" si="11"/>
        <v>1.076571833240178E-2</v>
      </c>
      <c r="J134" s="311">
        <f t="shared" si="12"/>
        <v>9.4908480000000031E-3</v>
      </c>
      <c r="K134" s="311">
        <f t="shared" si="13"/>
        <v>4.8742650401949278E-2</v>
      </c>
      <c r="L134" s="311">
        <f t="shared" si="14"/>
        <v>0.11244265040194928</v>
      </c>
      <c r="M134" s="170"/>
      <c r="N134" s="170"/>
      <c r="O134" s="170"/>
      <c r="P134" s="170"/>
      <c r="Q134" s="170"/>
      <c r="R134" s="170"/>
      <c r="S134" s="170"/>
      <c r="T134" s="170"/>
      <c r="U134" s="170"/>
    </row>
    <row r="135" spans="1:21">
      <c r="A135" s="162">
        <f t="shared" si="15"/>
        <v>124</v>
      </c>
      <c r="B135" s="314">
        <f>'Gas Ex Ante DCF Feb2013'!A135</f>
        <v>39692</v>
      </c>
      <c r="C135" s="327">
        <f>'Gas Ex Ante DCF Feb2013'!FX135</f>
        <v>0.11300078646046882</v>
      </c>
      <c r="D135" s="328">
        <v>6.4899999999999999E-2</v>
      </c>
      <c r="E135" s="329">
        <f t="shared" si="8"/>
        <v>4.8100786460468822E-2</v>
      </c>
      <c r="F135" s="162"/>
      <c r="G135" s="329">
        <f t="shared" si="9"/>
        <v>4.8583656203757014E-2</v>
      </c>
      <c r="H135" s="330">
        <f t="shared" si="10"/>
        <v>6.3700000000000007E-2</v>
      </c>
      <c r="I135" s="331">
        <f t="shared" si="11"/>
        <v>6.9495551500749625E-3</v>
      </c>
      <c r="J135" s="311">
        <f t="shared" si="12"/>
        <v>1.0944953399999992E-2</v>
      </c>
      <c r="K135" s="311">
        <f t="shared" si="13"/>
        <v>4.8067488401949285E-2</v>
      </c>
      <c r="L135" s="311">
        <f t="shared" si="14"/>
        <v>0.11296748840194928</v>
      </c>
      <c r="M135" s="170"/>
      <c r="N135" s="170"/>
      <c r="O135" s="170"/>
      <c r="P135" s="170"/>
      <c r="Q135" s="170"/>
      <c r="R135" s="170"/>
      <c r="S135" s="170"/>
      <c r="T135" s="170"/>
      <c r="U135" s="170"/>
    </row>
    <row r="136" spans="1:21">
      <c r="A136" s="162">
        <f t="shared" si="15"/>
        <v>125</v>
      </c>
      <c r="B136" s="314">
        <f>'Gas Ex Ante DCF Feb2013'!A136</f>
        <v>39722</v>
      </c>
      <c r="C136" s="327">
        <f>'Gas Ex Ante DCF Feb2013'!FX136</f>
        <v>0.12129795851374219</v>
      </c>
      <c r="D136" s="328">
        <v>7.5586E-2</v>
      </c>
      <c r="E136" s="329">
        <f t="shared" si="8"/>
        <v>4.5711958513742185E-2</v>
      </c>
      <c r="F136" s="162"/>
      <c r="G136" s="329">
        <f t="shared" si="9"/>
        <v>4.8100786460468822E-2</v>
      </c>
      <c r="H136" s="330">
        <f t="shared" si="10"/>
        <v>6.4899999999999999E-2</v>
      </c>
      <c r="I136" s="331">
        <f t="shared" si="11"/>
        <v>4.9697265675687982E-3</v>
      </c>
      <c r="J136" s="311">
        <f t="shared" si="12"/>
        <v>2.0614531799999995E-2</v>
      </c>
      <c r="K136" s="311">
        <f t="shared" si="13"/>
        <v>4.2055170791949287E-2</v>
      </c>
      <c r="L136" s="311">
        <f t="shared" si="14"/>
        <v>0.11764117079194929</v>
      </c>
      <c r="M136" s="170"/>
      <c r="N136" s="170"/>
      <c r="O136" s="170"/>
      <c r="P136" s="170"/>
      <c r="Q136" s="170"/>
      <c r="R136" s="170"/>
      <c r="S136" s="170"/>
      <c r="T136" s="170"/>
      <c r="U136" s="170"/>
    </row>
    <row r="137" spans="1:21">
      <c r="A137" s="162">
        <f t="shared" si="15"/>
        <v>126</v>
      </c>
      <c r="B137" s="314">
        <f>'Gas Ex Ante DCF Feb2013'!A137</f>
        <v>39753</v>
      </c>
      <c r="C137" s="327">
        <f>'Gas Ex Ante DCF Feb2013'!FX137</f>
        <v>0.12212307581875312</v>
      </c>
      <c r="D137" s="328">
        <v>7.5999999999999998E-2</v>
      </c>
      <c r="E137" s="329">
        <f t="shared" si="8"/>
        <v>4.612307581875312E-2</v>
      </c>
      <c r="F137" s="162"/>
      <c r="G137" s="329">
        <f t="shared" si="9"/>
        <v>4.5711958513742185E-2</v>
      </c>
      <c r="H137" s="330">
        <f t="shared" si="10"/>
        <v>7.5586E-2</v>
      </c>
      <c r="I137" s="331">
        <f t="shared" si="11"/>
        <v>7.4042241423602426E-3</v>
      </c>
      <c r="J137" s="311">
        <f t="shared" si="12"/>
        <v>1.1977297451999991E-2</v>
      </c>
      <c r="K137" s="311">
        <f t="shared" si="13"/>
        <v>4.1822239901949283E-2</v>
      </c>
      <c r="L137" s="311">
        <f t="shared" si="14"/>
        <v>0.11782223990194929</v>
      </c>
      <c r="M137" s="170"/>
      <c r="N137" s="170"/>
      <c r="O137" s="170"/>
      <c r="P137" s="170"/>
      <c r="Q137" s="170"/>
      <c r="R137" s="170"/>
      <c r="S137" s="170"/>
      <c r="T137" s="170"/>
      <c r="U137" s="170"/>
    </row>
    <row r="138" spans="1:21">
      <c r="A138" s="162">
        <f t="shared" si="15"/>
        <v>127</v>
      </c>
      <c r="B138" s="314">
        <f>'Gas Ex Ante DCF Feb2013'!A138</f>
        <v>39783</v>
      </c>
      <c r="C138" s="327">
        <f>'Gas Ex Ante DCF Feb2013'!FX138</f>
        <v>0.11621691607418699</v>
      </c>
      <c r="D138" s="328">
        <v>6.54E-2</v>
      </c>
      <c r="E138" s="329">
        <f t="shared" si="8"/>
        <v>5.0816916074186994E-2</v>
      </c>
      <c r="F138" s="162"/>
      <c r="G138" s="329">
        <f t="shared" si="9"/>
        <v>4.612307581875312E-2</v>
      </c>
      <c r="H138" s="330">
        <f t="shared" si="10"/>
        <v>7.5999999999999998E-2</v>
      </c>
      <c r="I138" s="331">
        <f t="shared" si="11"/>
        <v>1.1749840640338363E-2</v>
      </c>
      <c r="J138" s="311">
        <f t="shared" si="12"/>
        <v>1.0266319999999995E-3</v>
      </c>
      <c r="K138" s="311">
        <f t="shared" si="13"/>
        <v>4.7786170901949282E-2</v>
      </c>
      <c r="L138" s="311">
        <f t="shared" si="14"/>
        <v>0.11318617090194928</v>
      </c>
      <c r="M138" s="170"/>
      <c r="N138" s="170"/>
      <c r="O138" s="170"/>
      <c r="P138" s="170"/>
      <c r="Q138" s="170"/>
      <c r="R138" s="170"/>
      <c r="S138" s="170"/>
      <c r="T138" s="170"/>
      <c r="U138" s="170"/>
    </row>
    <row r="139" spans="1:21">
      <c r="A139" s="162">
        <f t="shared" si="15"/>
        <v>128</v>
      </c>
      <c r="B139" s="314">
        <f>'Gas Ex Ante DCF Feb2013'!A139</f>
        <v>39814</v>
      </c>
      <c r="C139" s="327">
        <f>'Gas Ex Ante DCF Feb2013'!FX139</f>
        <v>0.11307900623318234</v>
      </c>
      <c r="D139" s="328">
        <v>6.3865000000000005E-2</v>
      </c>
      <c r="E139" s="329">
        <f t="shared" si="8"/>
        <v>4.9214006233182339E-2</v>
      </c>
      <c r="F139" s="162"/>
      <c r="G139" s="329">
        <f t="shared" si="9"/>
        <v>5.0816916074186994E-2</v>
      </c>
      <c r="H139" s="330">
        <f t="shared" si="10"/>
        <v>6.54E-2</v>
      </c>
      <c r="I139" s="331">
        <f t="shared" si="11"/>
        <v>6.1711636138566187E-3</v>
      </c>
      <c r="J139" s="311">
        <f t="shared" si="12"/>
        <v>8.4700228000000044E-3</v>
      </c>
      <c r="K139" s="311">
        <f t="shared" si="13"/>
        <v>4.8649815626949283E-2</v>
      </c>
      <c r="L139" s="311">
        <f t="shared" si="14"/>
        <v>0.11251481562694929</v>
      </c>
      <c r="M139" s="170"/>
      <c r="N139" s="170"/>
      <c r="O139" s="170"/>
      <c r="P139" s="170"/>
      <c r="Q139" s="170"/>
      <c r="R139" s="170"/>
      <c r="S139" s="170"/>
      <c r="T139" s="170"/>
      <c r="U139" s="170"/>
    </row>
    <row r="140" spans="1:21">
      <c r="A140" s="162">
        <f t="shared" si="15"/>
        <v>129</v>
      </c>
      <c r="B140" s="314">
        <f>'Gas Ex Ante DCF Feb2013'!A140</f>
        <v>39845</v>
      </c>
      <c r="C140" s="327">
        <f>'Gas Ex Ante DCF Feb2013'!FX140</f>
        <v>0.11549077898019657</v>
      </c>
      <c r="D140" s="328">
        <v>6.3042000000000001E-2</v>
      </c>
      <c r="E140" s="329">
        <f t="shared" ref="E140:E188" si="16">C140-D140</f>
        <v>5.2448778980196564E-2</v>
      </c>
      <c r="F140" s="162"/>
      <c r="G140" s="329">
        <f t="shared" si="9"/>
        <v>4.9214006233182339E-2</v>
      </c>
      <c r="H140" s="330">
        <f t="shared" si="10"/>
        <v>6.3865000000000005E-2</v>
      </c>
      <c r="I140" s="331">
        <f t="shared" si="11"/>
        <v>1.0763629848578926E-2</v>
      </c>
      <c r="J140" s="311">
        <f t="shared" si="12"/>
        <v>8.947195429999992E-3</v>
      </c>
      <c r="K140" s="311">
        <f t="shared" si="13"/>
        <v>4.9112864231949285E-2</v>
      </c>
      <c r="L140" s="311">
        <f t="shared" si="14"/>
        <v>0.11215486423194929</v>
      </c>
      <c r="M140" s="170"/>
      <c r="N140" s="170"/>
      <c r="O140" s="170"/>
      <c r="P140" s="170"/>
      <c r="Q140" s="170"/>
      <c r="R140" s="170"/>
      <c r="S140" s="170"/>
      <c r="T140" s="170"/>
      <c r="U140" s="170"/>
    </row>
    <row r="141" spans="1:21">
      <c r="A141" s="162">
        <f t="shared" si="15"/>
        <v>130</v>
      </c>
      <c r="B141" s="314">
        <f>'Gas Ex Ante DCF Feb2013'!A141</f>
        <v>39873</v>
      </c>
      <c r="C141" s="327">
        <f>'Gas Ex Ante DCF Feb2013'!FX141</f>
        <v>0.11983753934881261</v>
      </c>
      <c r="D141" s="328">
        <v>6.4231999999999997E-2</v>
      </c>
      <c r="E141" s="329">
        <f t="shared" si="16"/>
        <v>5.5605539348812613E-2</v>
      </c>
      <c r="F141" s="162"/>
      <c r="G141" s="329">
        <f t="shared" ref="G141:G161" si="17">E140</f>
        <v>5.2448778980196564E-2</v>
      </c>
      <c r="H141" s="330">
        <f t="shared" ref="H141:H161" si="18">D140</f>
        <v>6.3042000000000001E-2</v>
      </c>
      <c r="I141" s="331">
        <f t="shared" ref="I141:I161" si="19">E141-$G$8*G141</f>
        <v>1.1180479474564478E-2</v>
      </c>
      <c r="J141" s="311">
        <f t="shared" ref="J141:J161" si="20">D141-$G$8*H141</f>
        <v>1.0834291243999997E-2</v>
      </c>
      <c r="K141" s="311">
        <f t="shared" ref="K141:K161" si="21">($K$6/$K$7)+($K$8*D141)</f>
        <v>4.8443328581949288E-2</v>
      </c>
      <c r="L141" s="311">
        <f t="shared" ref="L141:L161" si="22">D141+K141</f>
        <v>0.11267532858194929</v>
      </c>
      <c r="M141" s="170"/>
      <c r="N141" s="170"/>
      <c r="O141" s="170"/>
      <c r="P141" s="170"/>
      <c r="Q141" s="170"/>
      <c r="R141" s="170"/>
      <c r="S141" s="170"/>
      <c r="T141" s="170"/>
      <c r="U141" s="170"/>
    </row>
    <row r="142" spans="1:21">
      <c r="A142" s="162">
        <f t="shared" ref="A142:A188" si="23">A141+1</f>
        <v>131</v>
      </c>
      <c r="B142" s="314">
        <f>'Gas Ex Ante DCF Feb2013'!A142</f>
        <v>39904</v>
      </c>
      <c r="C142" s="327">
        <f>'Gas Ex Ante DCF Feb2013'!FX142</f>
        <v>0.1145981521208041</v>
      </c>
      <c r="D142" s="328">
        <v>6.4848000000000003E-2</v>
      </c>
      <c r="E142" s="329">
        <f t="shared" si="16"/>
        <v>4.9750152120804095E-2</v>
      </c>
      <c r="F142" s="162"/>
      <c r="G142" s="329">
        <f t="shared" si="17"/>
        <v>5.5605539348812613E-2</v>
      </c>
      <c r="H142" s="330">
        <f t="shared" si="18"/>
        <v>6.4231999999999997E-2</v>
      </c>
      <c r="I142" s="331">
        <f t="shared" si="19"/>
        <v>2.6512593926515324E-3</v>
      </c>
      <c r="J142" s="311">
        <f t="shared" si="20"/>
        <v>1.0442339824000002E-2</v>
      </c>
      <c r="K142" s="311">
        <f t="shared" si="21"/>
        <v>4.8096745421949284E-2</v>
      </c>
      <c r="L142" s="311">
        <f t="shared" si="22"/>
        <v>0.11294474542194929</v>
      </c>
      <c r="M142" s="170"/>
      <c r="N142" s="170"/>
      <c r="O142" s="170"/>
      <c r="P142" s="170"/>
      <c r="Q142" s="170"/>
      <c r="R142" s="170"/>
      <c r="S142" s="170"/>
      <c r="T142" s="170"/>
      <c r="U142" s="170"/>
    </row>
    <row r="143" spans="1:21">
      <c r="A143" s="162">
        <f t="shared" si="23"/>
        <v>132</v>
      </c>
      <c r="B143" s="314">
        <f>'Gas Ex Ante DCF Feb2013'!A143</f>
        <v>39934</v>
      </c>
      <c r="C143" s="327">
        <f>'Gas Ex Ante DCF Feb2013'!FX143</f>
        <v>0.1225456522953482</v>
      </c>
      <c r="D143" s="328">
        <v>6.4905000000000004E-2</v>
      </c>
      <c r="E143" s="329">
        <f t="shared" si="16"/>
        <v>5.7640652295348191E-2</v>
      </c>
      <c r="F143" s="162"/>
      <c r="G143" s="329">
        <f t="shared" si="17"/>
        <v>4.9750152120804095E-2</v>
      </c>
      <c r="H143" s="330">
        <f t="shared" si="18"/>
        <v>6.4848000000000003E-2</v>
      </c>
      <c r="I143" s="331">
        <f t="shared" si="19"/>
        <v>1.5501377946288947E-2</v>
      </c>
      <c r="J143" s="311">
        <f t="shared" si="20"/>
        <v>9.9775767359999989E-3</v>
      </c>
      <c r="K143" s="311">
        <f t="shared" si="21"/>
        <v>4.806467522694928E-2</v>
      </c>
      <c r="L143" s="311">
        <f t="shared" si="22"/>
        <v>0.11296967522694928</v>
      </c>
      <c r="M143" s="170"/>
      <c r="N143" s="170"/>
      <c r="O143" s="170"/>
      <c r="P143" s="170"/>
      <c r="Q143" s="170"/>
      <c r="R143" s="170"/>
      <c r="S143" s="170"/>
      <c r="T143" s="170"/>
      <c r="U143" s="170"/>
    </row>
    <row r="144" spans="1:21">
      <c r="A144" s="162">
        <f t="shared" si="23"/>
        <v>133</v>
      </c>
      <c r="B144" s="314">
        <f>'Gas Ex Ante DCF Feb2013'!A144</f>
        <v>39965</v>
      </c>
      <c r="C144" s="327">
        <f>'Gas Ex Ante DCF Feb2013'!FX144</f>
        <v>0.12081174409860133</v>
      </c>
      <c r="D144" s="328">
        <v>6.1963999999999998E-2</v>
      </c>
      <c r="E144" s="329">
        <f t="shared" si="16"/>
        <v>5.8847744098601336E-2</v>
      </c>
      <c r="F144" s="162"/>
      <c r="G144" s="329">
        <f t="shared" si="17"/>
        <v>5.7640652295348191E-2</v>
      </c>
      <c r="H144" s="330">
        <f t="shared" si="18"/>
        <v>6.4905000000000004E-2</v>
      </c>
      <c r="I144" s="331">
        <f t="shared" si="19"/>
        <v>1.0025074072700098E-2</v>
      </c>
      <c r="J144" s="311">
        <f t="shared" si="20"/>
        <v>6.9882967099999943E-3</v>
      </c>
      <c r="K144" s="311">
        <f t="shared" si="21"/>
        <v>4.9719384761949287E-2</v>
      </c>
      <c r="L144" s="311">
        <f t="shared" si="22"/>
        <v>0.11168338476194928</v>
      </c>
      <c r="M144" s="170"/>
      <c r="N144" s="170"/>
      <c r="O144" s="170"/>
      <c r="P144" s="170"/>
      <c r="Q144" s="170"/>
      <c r="R144" s="170"/>
      <c r="S144" s="170"/>
      <c r="T144" s="170"/>
      <c r="U144" s="170"/>
    </row>
    <row r="145" spans="1:21">
      <c r="A145" s="162">
        <f t="shared" si="23"/>
        <v>134</v>
      </c>
      <c r="B145" s="314">
        <f>'Gas Ex Ante DCF Feb2013'!A145</f>
        <v>39995</v>
      </c>
      <c r="C145" s="327">
        <f>'Gas Ex Ante DCF Feb2013'!FX145</f>
        <v>0.11447944035519135</v>
      </c>
      <c r="D145" s="328">
        <v>5.9705000000000001E-2</v>
      </c>
      <c r="E145" s="329">
        <f t="shared" si="16"/>
        <v>5.4774440355191349E-2</v>
      </c>
      <c r="F145" s="162"/>
      <c r="G145" s="329">
        <f t="shared" si="17"/>
        <v>5.8847744098601336E-2</v>
      </c>
      <c r="H145" s="330">
        <f t="shared" si="18"/>
        <v>6.1963999999999998E-2</v>
      </c>
      <c r="I145" s="331">
        <f t="shared" si="19"/>
        <v>4.9293418442822381E-3</v>
      </c>
      <c r="J145" s="311">
        <f t="shared" si="20"/>
        <v>7.2203766480000015E-3</v>
      </c>
      <c r="K145" s="311">
        <f t="shared" si="21"/>
        <v>5.0990377226949282E-2</v>
      </c>
      <c r="L145" s="311">
        <f t="shared" si="22"/>
        <v>0.11069537722694928</v>
      </c>
      <c r="M145" s="170"/>
      <c r="N145" s="170"/>
      <c r="O145" s="170"/>
      <c r="P145" s="170"/>
      <c r="Q145" s="170"/>
      <c r="R145" s="170"/>
      <c r="S145" s="170"/>
      <c r="T145" s="170"/>
      <c r="U145" s="170"/>
    </row>
    <row r="146" spans="1:21">
      <c r="A146" s="162">
        <f t="shared" si="23"/>
        <v>135</v>
      </c>
      <c r="B146" s="314">
        <f>'Gas Ex Ante DCF Feb2013'!A146</f>
        <v>40026</v>
      </c>
      <c r="C146" s="327">
        <f>'Gas Ex Ante DCF Feb2013'!FX146</f>
        <v>0.11093493146693928</v>
      </c>
      <c r="D146" s="328">
        <v>5.7085999999999998E-2</v>
      </c>
      <c r="E146" s="329">
        <f t="shared" si="16"/>
        <v>5.3848931466939282E-2</v>
      </c>
      <c r="F146" s="162"/>
      <c r="G146" s="329">
        <f t="shared" si="17"/>
        <v>5.4774440355191349E-2</v>
      </c>
      <c r="H146" s="330">
        <f t="shared" si="18"/>
        <v>5.9705000000000001E-2</v>
      </c>
      <c r="I146" s="331">
        <f t="shared" si="19"/>
        <v>7.4539945461658125E-3</v>
      </c>
      <c r="J146" s="311">
        <f t="shared" si="20"/>
        <v>6.5147903099999974E-3</v>
      </c>
      <c r="K146" s="311">
        <f t="shared" si="21"/>
        <v>5.2463918291949289E-2</v>
      </c>
      <c r="L146" s="311">
        <f t="shared" si="22"/>
        <v>0.10954991829194929</v>
      </c>
      <c r="M146" s="170"/>
      <c r="N146" s="170"/>
      <c r="O146" s="170"/>
      <c r="P146" s="170"/>
      <c r="Q146" s="170"/>
      <c r="R146" s="170"/>
      <c r="S146" s="170"/>
      <c r="T146" s="170"/>
      <c r="U146" s="170"/>
    </row>
    <row r="147" spans="1:21">
      <c r="A147" s="162">
        <f t="shared" si="23"/>
        <v>136</v>
      </c>
      <c r="B147" s="314">
        <f>'Gas Ex Ante DCF Feb2013'!A147</f>
        <v>40057</v>
      </c>
      <c r="C147" s="327">
        <f>'Gas Ex Ante DCF Feb2013'!FX147</f>
        <v>0.11086193583821226</v>
      </c>
      <c r="D147" s="328">
        <v>5.5305E-2</v>
      </c>
      <c r="E147" s="329">
        <f t="shared" si="16"/>
        <v>5.5556935838212258E-2</v>
      </c>
      <c r="F147" s="162"/>
      <c r="G147" s="329">
        <f t="shared" si="17"/>
        <v>5.3848931466939282E-2</v>
      </c>
      <c r="H147" s="330">
        <f t="shared" si="18"/>
        <v>5.7085999999999998E-2</v>
      </c>
      <c r="I147" s="331">
        <f t="shared" si="19"/>
        <v>9.9459216049482824E-3</v>
      </c>
      <c r="J147" s="311">
        <f t="shared" si="20"/>
        <v>6.9521304520000007E-3</v>
      </c>
      <c r="K147" s="311">
        <f t="shared" si="21"/>
        <v>5.346597122694928E-2</v>
      </c>
      <c r="L147" s="311">
        <f t="shared" si="22"/>
        <v>0.10877097122694929</v>
      </c>
      <c r="M147" s="170"/>
      <c r="N147" s="170"/>
      <c r="O147" s="170"/>
      <c r="P147" s="170"/>
      <c r="Q147" s="170"/>
      <c r="R147" s="170"/>
      <c r="S147" s="170"/>
      <c r="T147" s="170"/>
      <c r="U147" s="170"/>
    </row>
    <row r="148" spans="1:21">
      <c r="A148" s="162">
        <f t="shared" si="23"/>
        <v>137</v>
      </c>
      <c r="B148" s="314">
        <f>'Gas Ex Ante DCF Feb2013'!A148</f>
        <v>40087</v>
      </c>
      <c r="C148" s="327">
        <f>'Gas Ex Ante DCF Feb2013'!FX148</f>
        <v>0.11460024897461581</v>
      </c>
      <c r="D148" s="328">
        <v>5.5449999999999999E-2</v>
      </c>
      <c r="E148" s="329">
        <f t="shared" si="16"/>
        <v>5.9150248974615807E-2</v>
      </c>
      <c r="F148" s="162"/>
      <c r="G148" s="329">
        <f t="shared" si="17"/>
        <v>5.5556935838212258E-2</v>
      </c>
      <c r="H148" s="330">
        <f t="shared" si="18"/>
        <v>5.5305E-2</v>
      </c>
      <c r="I148" s="331">
        <f t="shared" si="19"/>
        <v>1.2092524294804931E-2</v>
      </c>
      <c r="J148" s="311">
        <f t="shared" si="20"/>
        <v>8.6056695099999969E-3</v>
      </c>
      <c r="K148" s="311">
        <f t="shared" si="21"/>
        <v>5.3384389151949284E-2</v>
      </c>
      <c r="L148" s="311">
        <f t="shared" si="22"/>
        <v>0.10883438915194929</v>
      </c>
      <c r="M148" s="170"/>
      <c r="N148" s="170"/>
      <c r="O148" s="170"/>
      <c r="P148" s="170"/>
      <c r="Q148" s="170"/>
      <c r="R148" s="170"/>
      <c r="S148" s="170"/>
      <c r="T148" s="170"/>
      <c r="U148" s="170"/>
    </row>
    <row r="149" spans="1:21">
      <c r="A149" s="162">
        <f t="shared" si="23"/>
        <v>138</v>
      </c>
      <c r="B149" s="314">
        <f>'Gas Ex Ante DCF Feb2013'!A149</f>
        <v>40118</v>
      </c>
      <c r="C149" s="327">
        <f>'Gas Ex Ante DCF Feb2013'!FX149</f>
        <v>0.1147536416433327</v>
      </c>
      <c r="D149" s="328">
        <v>5.6399999999999999E-2</v>
      </c>
      <c r="E149" s="329">
        <f t="shared" si="16"/>
        <v>5.8353641643332697E-2</v>
      </c>
      <c r="F149" s="162"/>
      <c r="G149" s="329">
        <f t="shared" si="17"/>
        <v>5.9150248974615807E-2</v>
      </c>
      <c r="H149" s="330">
        <f t="shared" si="18"/>
        <v>5.5449999999999999E-2</v>
      </c>
      <c r="I149" s="331">
        <f t="shared" si="19"/>
        <v>8.2523160573515636E-3</v>
      </c>
      <c r="J149" s="311">
        <f t="shared" si="20"/>
        <v>9.4328518999999972E-3</v>
      </c>
      <c r="K149" s="311">
        <f t="shared" si="21"/>
        <v>5.2849885901949285E-2</v>
      </c>
      <c r="L149" s="311">
        <f t="shared" si="22"/>
        <v>0.10924988590194928</v>
      </c>
      <c r="M149" s="170"/>
      <c r="N149" s="170"/>
      <c r="O149" s="170"/>
      <c r="P149" s="170"/>
      <c r="Q149" s="170"/>
      <c r="R149" s="170"/>
      <c r="S149" s="170"/>
      <c r="T149" s="170"/>
      <c r="U149" s="170"/>
    </row>
    <row r="150" spans="1:21">
      <c r="A150" s="162">
        <f t="shared" si="23"/>
        <v>139</v>
      </c>
      <c r="B150" s="314">
        <f>'Gas Ex Ante DCF Feb2013'!A150</f>
        <v>40148</v>
      </c>
      <c r="C150" s="327">
        <f>'Gas Ex Ante DCF Feb2013'!FX150</f>
        <v>0.11226896936286523</v>
      </c>
      <c r="D150" s="328">
        <v>5.79E-2</v>
      </c>
      <c r="E150" s="329">
        <f t="shared" si="16"/>
        <v>5.4368969362865234E-2</v>
      </c>
      <c r="F150" s="162"/>
      <c r="G150" s="329">
        <f t="shared" si="17"/>
        <v>5.8353641643332697E-2</v>
      </c>
      <c r="H150" s="330">
        <f t="shared" si="18"/>
        <v>5.6399999999999999E-2</v>
      </c>
      <c r="I150" s="331">
        <f t="shared" si="19"/>
        <v>4.9423845254128532E-3</v>
      </c>
      <c r="J150" s="311">
        <f t="shared" si="20"/>
        <v>1.0128184799999995E-2</v>
      </c>
      <c r="K150" s="311">
        <f t="shared" si="21"/>
        <v>5.2005933401949284E-2</v>
      </c>
      <c r="L150" s="311">
        <f t="shared" si="22"/>
        <v>0.10990593340194929</v>
      </c>
      <c r="M150" s="170"/>
      <c r="N150" s="170"/>
      <c r="O150" s="170"/>
      <c r="P150" s="170"/>
      <c r="Q150" s="170"/>
      <c r="R150" s="170"/>
      <c r="S150" s="170"/>
      <c r="T150" s="170"/>
      <c r="U150" s="170"/>
    </row>
    <row r="151" spans="1:21">
      <c r="A151" s="162">
        <f t="shared" si="23"/>
        <v>140</v>
      </c>
      <c r="B151" s="314">
        <f>'Gas Ex Ante DCF Feb2013'!A151</f>
        <v>40179</v>
      </c>
      <c r="C151" s="327">
        <f>'Gas Ex Ante DCF Feb2013'!FX151</f>
        <v>0.11984168922247687</v>
      </c>
      <c r="D151" s="328">
        <v>5.7700000000000001E-2</v>
      </c>
      <c r="E151" s="329">
        <f t="shared" si="16"/>
        <v>6.214168922247687E-2</v>
      </c>
      <c r="F151" s="162"/>
      <c r="G151" s="329">
        <f t="shared" si="17"/>
        <v>5.4368969362865234E-2</v>
      </c>
      <c r="H151" s="330">
        <f t="shared" si="18"/>
        <v>5.79E-2</v>
      </c>
      <c r="I151" s="331">
        <f t="shared" si="19"/>
        <v>1.6090193530681481E-2</v>
      </c>
      <c r="J151" s="311">
        <f t="shared" si="20"/>
        <v>8.657657799999996E-3</v>
      </c>
      <c r="K151" s="311">
        <f t="shared" si="21"/>
        <v>5.2118460401949285E-2</v>
      </c>
      <c r="L151" s="311">
        <f t="shared" si="22"/>
        <v>0.10981846040194929</v>
      </c>
      <c r="M151" s="170"/>
      <c r="N151" s="170"/>
      <c r="O151" s="170"/>
      <c r="P151" s="170"/>
      <c r="Q151" s="170"/>
      <c r="R151" s="170"/>
      <c r="S151" s="170"/>
      <c r="T151" s="170"/>
      <c r="U151" s="170"/>
    </row>
    <row r="152" spans="1:21">
      <c r="A152" s="162">
        <f t="shared" si="23"/>
        <v>141</v>
      </c>
      <c r="B152" s="314">
        <f>'Gas Ex Ante DCF Feb2013'!A152</f>
        <v>40210</v>
      </c>
      <c r="C152" s="327">
        <f>'Gas Ex Ante DCF Feb2013'!FX152</f>
        <v>0.11665227768281519</v>
      </c>
      <c r="D152" s="328">
        <v>5.8700000000000002E-2</v>
      </c>
      <c r="E152" s="329">
        <f t="shared" si="16"/>
        <v>5.795227768281519E-2</v>
      </c>
      <c r="F152" s="162"/>
      <c r="G152" s="329">
        <f t="shared" si="17"/>
        <v>6.214168922247687E-2</v>
      </c>
      <c r="H152" s="330">
        <f t="shared" si="18"/>
        <v>5.7700000000000001E-2</v>
      </c>
      <c r="I152" s="331">
        <f t="shared" si="19"/>
        <v>5.3171483609712744E-3</v>
      </c>
      <c r="J152" s="311">
        <f t="shared" si="20"/>
        <v>9.8270613999999964E-3</v>
      </c>
      <c r="K152" s="311">
        <f t="shared" si="21"/>
        <v>5.1555825401949286E-2</v>
      </c>
      <c r="L152" s="311">
        <f t="shared" si="22"/>
        <v>0.11025582540194928</v>
      </c>
      <c r="M152" s="170"/>
      <c r="N152" s="170"/>
      <c r="O152" s="170"/>
      <c r="P152" s="170"/>
      <c r="Q152" s="170"/>
      <c r="R152" s="170"/>
      <c r="S152" s="170"/>
      <c r="T152" s="170"/>
      <c r="U152" s="170"/>
    </row>
    <row r="153" spans="1:21">
      <c r="A153" s="162">
        <f t="shared" si="23"/>
        <v>142</v>
      </c>
      <c r="B153" s="314">
        <f>'Gas Ex Ante DCF Feb2013'!A153</f>
        <v>40238</v>
      </c>
      <c r="C153" s="327">
        <f>'Gas Ex Ante DCF Feb2013'!FX153</f>
        <v>0.10736567942207428</v>
      </c>
      <c r="D153" s="328">
        <v>5.8400000000000001E-2</v>
      </c>
      <c r="E153" s="329">
        <f t="shared" si="16"/>
        <v>4.8965679422074283E-2</v>
      </c>
      <c r="F153" s="162"/>
      <c r="G153" s="329">
        <f t="shared" si="17"/>
        <v>5.795227768281519E-2</v>
      </c>
      <c r="H153" s="330">
        <f t="shared" si="18"/>
        <v>5.8700000000000002E-2</v>
      </c>
      <c r="I153" s="331">
        <f t="shared" si="19"/>
        <v>-1.2094291626847664E-4</v>
      </c>
      <c r="J153" s="311">
        <f t="shared" si="20"/>
        <v>8.6800433999999968E-3</v>
      </c>
      <c r="K153" s="311">
        <f t="shared" si="21"/>
        <v>5.1724615901949288E-2</v>
      </c>
      <c r="L153" s="311">
        <f t="shared" si="22"/>
        <v>0.11012461590194929</v>
      </c>
      <c r="M153" s="170"/>
      <c r="N153" s="170"/>
      <c r="O153" s="170"/>
      <c r="P153" s="170"/>
      <c r="Q153" s="170"/>
      <c r="R153" s="170"/>
      <c r="S153" s="170"/>
      <c r="T153" s="170"/>
      <c r="U153" s="170"/>
    </row>
    <row r="154" spans="1:21">
      <c r="A154" s="162">
        <f t="shared" si="23"/>
        <v>143</v>
      </c>
      <c r="B154" s="314">
        <f>'Gas Ex Ante DCF Feb2013'!A154</f>
        <v>40269</v>
      </c>
      <c r="C154" s="327">
        <f>'Gas Ex Ante DCF Feb2013'!FX154</f>
        <v>9.3436982825557707E-2</v>
      </c>
      <c r="D154" s="328">
        <v>5.8200000000000002E-2</v>
      </c>
      <c r="E154" s="329">
        <f t="shared" si="16"/>
        <v>3.5236982825557706E-2</v>
      </c>
      <c r="F154" s="162"/>
      <c r="G154" s="329">
        <f t="shared" si="17"/>
        <v>4.8965679422074283E-2</v>
      </c>
      <c r="H154" s="330">
        <f t="shared" si="18"/>
        <v>5.8400000000000001E-2</v>
      </c>
      <c r="I154" s="331">
        <f t="shared" si="19"/>
        <v>-6.2378290271688092E-3</v>
      </c>
      <c r="J154" s="311">
        <f t="shared" si="20"/>
        <v>8.7341488000000009E-3</v>
      </c>
      <c r="K154" s="311">
        <f t="shared" si="21"/>
        <v>5.1837142901949282E-2</v>
      </c>
      <c r="L154" s="311">
        <f t="shared" si="22"/>
        <v>0.11003714290194928</v>
      </c>
      <c r="M154" s="170"/>
      <c r="N154" s="170"/>
      <c r="O154" s="170"/>
      <c r="P154" s="170"/>
      <c r="Q154" s="170"/>
      <c r="R154" s="170"/>
      <c r="S154" s="170"/>
      <c r="T154" s="170"/>
      <c r="U154" s="170"/>
    </row>
    <row r="155" spans="1:21">
      <c r="A155" s="162">
        <f t="shared" si="23"/>
        <v>144</v>
      </c>
      <c r="B155" s="314">
        <f>'Gas Ex Ante DCF Feb2013'!A155</f>
        <v>40299</v>
      </c>
      <c r="C155" s="327">
        <f>'Gas Ex Ante DCF Feb2013'!FX155</f>
        <v>9.7036808493733501E-2</v>
      </c>
      <c r="D155" s="328">
        <v>5.5199999999999999E-2</v>
      </c>
      <c r="E155" s="329">
        <f t="shared" si="16"/>
        <v>4.1836808493733502E-2</v>
      </c>
      <c r="F155" s="162"/>
      <c r="G155" s="329">
        <f t="shared" si="17"/>
        <v>3.5236982825557706E-2</v>
      </c>
      <c r="H155" s="330">
        <f t="shared" si="18"/>
        <v>5.8200000000000002E-2</v>
      </c>
      <c r="I155" s="331">
        <f t="shared" si="19"/>
        <v>1.1990449774795263E-2</v>
      </c>
      <c r="J155" s="311">
        <f t="shared" si="20"/>
        <v>5.9035523999999978E-3</v>
      </c>
      <c r="K155" s="311">
        <f t="shared" si="21"/>
        <v>5.3525047901949285E-2</v>
      </c>
      <c r="L155" s="311">
        <f t="shared" si="22"/>
        <v>0.10872504790194928</v>
      </c>
      <c r="M155" s="170"/>
      <c r="N155" s="170"/>
      <c r="O155" s="170"/>
      <c r="P155" s="170"/>
      <c r="Q155" s="170"/>
      <c r="R155" s="170"/>
      <c r="S155" s="170"/>
      <c r="T155" s="170"/>
      <c r="U155" s="170"/>
    </row>
    <row r="156" spans="1:21">
      <c r="A156" s="162">
        <f t="shared" si="23"/>
        <v>145</v>
      </c>
      <c r="B156" s="314">
        <f>'Gas Ex Ante DCF Feb2013'!A156</f>
        <v>40330</v>
      </c>
      <c r="C156" s="327">
        <f>'Gas Ex Ante DCF Feb2013'!FX156</f>
        <v>9.5297678756307652E-2</v>
      </c>
      <c r="D156" s="328">
        <v>5.4627000000000002E-2</v>
      </c>
      <c r="E156" s="329">
        <f t="shared" si="16"/>
        <v>4.067067875630765E-2</v>
      </c>
      <c r="F156" s="162"/>
      <c r="G156" s="329">
        <f t="shared" si="17"/>
        <v>4.1836808493733502E-2</v>
      </c>
      <c r="H156" s="330">
        <f t="shared" si="18"/>
        <v>5.5199999999999999E-2</v>
      </c>
      <c r="I156" s="331">
        <f t="shared" si="19"/>
        <v>5.234148899562488E-3</v>
      </c>
      <c r="J156" s="311">
        <f t="shared" si="20"/>
        <v>7.8716064000000016E-3</v>
      </c>
      <c r="K156" s="311">
        <f t="shared" si="21"/>
        <v>5.3847437756949279E-2</v>
      </c>
      <c r="L156" s="311">
        <f t="shared" si="22"/>
        <v>0.10847443775694929</v>
      </c>
      <c r="M156" s="170"/>
      <c r="N156" s="170"/>
      <c r="O156" s="170"/>
      <c r="P156" s="170"/>
      <c r="Q156" s="170"/>
      <c r="R156" s="170"/>
      <c r="S156" s="170"/>
      <c r="T156" s="170"/>
      <c r="U156" s="170"/>
    </row>
    <row r="157" spans="1:21">
      <c r="A157" s="162">
        <f t="shared" si="23"/>
        <v>146</v>
      </c>
      <c r="B157" s="314">
        <f>'Gas Ex Ante DCF Feb2013'!A157</f>
        <v>40360</v>
      </c>
      <c r="C157" s="327">
        <f>'Gas Ex Ante DCF Feb2013'!FX157</f>
        <v>0.10497795113736361</v>
      </c>
      <c r="D157" s="328">
        <v>5.2624999999999998E-2</v>
      </c>
      <c r="E157" s="329">
        <f t="shared" si="16"/>
        <v>5.2352951137363608E-2</v>
      </c>
      <c r="F157" s="162"/>
      <c r="G157" s="329">
        <f t="shared" si="17"/>
        <v>4.067067875630765E-2</v>
      </c>
      <c r="H157" s="330">
        <f t="shared" si="18"/>
        <v>5.4627000000000002E-2</v>
      </c>
      <c r="I157" s="331">
        <f t="shared" si="19"/>
        <v>1.7904154158553412E-2</v>
      </c>
      <c r="J157" s="311">
        <f t="shared" si="20"/>
        <v>6.3549477139999908E-3</v>
      </c>
      <c r="K157" s="311">
        <f t="shared" si="21"/>
        <v>5.497383302694929E-2</v>
      </c>
      <c r="L157" s="311">
        <f t="shared" si="22"/>
        <v>0.10759883302694928</v>
      </c>
      <c r="M157" s="170"/>
      <c r="N157" s="170"/>
      <c r="O157" s="170"/>
      <c r="P157" s="170"/>
      <c r="Q157" s="170"/>
      <c r="R157" s="170"/>
      <c r="S157" s="170"/>
      <c r="T157" s="170"/>
      <c r="U157" s="170"/>
    </row>
    <row r="158" spans="1:21">
      <c r="A158" s="162">
        <f t="shared" si="23"/>
        <v>147</v>
      </c>
      <c r="B158" s="314">
        <f>'Gas Ex Ante DCF Feb2013'!A158</f>
        <v>40391</v>
      </c>
      <c r="C158" s="327">
        <f>'Gas Ex Ante DCF Feb2013'!FX158</f>
        <v>0.10382157752358194</v>
      </c>
      <c r="D158" s="328">
        <v>5.0077272727272699E-2</v>
      </c>
      <c r="E158" s="329">
        <f t="shared" si="16"/>
        <v>5.374430479630924E-2</v>
      </c>
      <c r="F158" s="162"/>
      <c r="G158" s="329">
        <f t="shared" si="17"/>
        <v>5.2352951137363608E-2</v>
      </c>
      <c r="H158" s="330">
        <f t="shared" si="18"/>
        <v>5.2624999999999998E-2</v>
      </c>
      <c r="I158" s="331">
        <f t="shared" si="19"/>
        <v>9.4004128298417894E-3</v>
      </c>
      <c r="J158" s="311">
        <f t="shared" si="20"/>
        <v>5.5029504772727E-3</v>
      </c>
      <c r="K158" s="311">
        <f t="shared" si="21"/>
        <v>5.6407273561040208E-2</v>
      </c>
      <c r="L158" s="311">
        <f t="shared" si="22"/>
        <v>0.10648454628831291</v>
      </c>
      <c r="M158" s="170"/>
      <c r="N158" s="170"/>
      <c r="O158" s="170"/>
      <c r="P158" s="170"/>
      <c r="Q158" s="170"/>
      <c r="R158" s="170"/>
      <c r="S158" s="170"/>
      <c r="T158" s="170"/>
      <c r="U158" s="170"/>
    </row>
    <row r="159" spans="1:21">
      <c r="A159" s="162">
        <f t="shared" si="23"/>
        <v>148</v>
      </c>
      <c r="B159" s="314">
        <f>'Gas Ex Ante DCF Feb2013'!A159</f>
        <v>40422</v>
      </c>
      <c r="C159" s="327">
        <f>'Gas Ex Ante DCF Feb2013'!FX159</f>
        <v>0.10336769140183072</v>
      </c>
      <c r="D159" s="328">
        <v>5.0095238095238102E-2</v>
      </c>
      <c r="E159" s="329">
        <f t="shared" si="16"/>
        <v>5.3272453306592617E-2</v>
      </c>
      <c r="F159" s="162"/>
      <c r="G159" s="329">
        <f t="shared" si="17"/>
        <v>5.374430479630924E-2</v>
      </c>
      <c r="H159" s="330">
        <f t="shared" si="18"/>
        <v>5.0077272727272699E-2</v>
      </c>
      <c r="I159" s="331">
        <f t="shared" si="19"/>
        <v>7.7500597466323567E-3</v>
      </c>
      <c r="J159" s="311">
        <f t="shared" si="20"/>
        <v>7.6788867043290354E-3</v>
      </c>
      <c r="K159" s="311">
        <f t="shared" si="21"/>
        <v>5.6397165616234993E-2</v>
      </c>
      <c r="L159" s="311">
        <f t="shared" si="22"/>
        <v>0.10649240371147309</v>
      </c>
      <c r="M159" s="170"/>
      <c r="N159" s="170"/>
      <c r="O159" s="170"/>
      <c r="P159" s="170"/>
      <c r="Q159" s="170"/>
      <c r="R159" s="170"/>
      <c r="S159" s="170"/>
      <c r="T159" s="170"/>
      <c r="U159" s="170"/>
    </row>
    <row r="160" spans="1:21">
      <c r="A160" s="162">
        <f t="shared" si="23"/>
        <v>149</v>
      </c>
      <c r="B160" s="314">
        <f>'Gas Ex Ante DCF Feb2013'!A160</f>
        <v>40452</v>
      </c>
      <c r="C160" s="327">
        <f>'Gas Ex Ante DCF Feb2013'!FX160</f>
        <v>0.10500086507484621</v>
      </c>
      <c r="D160" s="328">
        <v>5.1029999999999999E-2</v>
      </c>
      <c r="E160" s="329">
        <f t="shared" si="16"/>
        <v>5.3970865074846212E-2</v>
      </c>
      <c r="F160" s="162"/>
      <c r="G160" s="329">
        <f t="shared" si="17"/>
        <v>5.3272453306592617E-2</v>
      </c>
      <c r="H160" s="330">
        <f t="shared" si="18"/>
        <v>5.0095238095238102E-2</v>
      </c>
      <c r="I160" s="331">
        <f t="shared" si="19"/>
        <v>8.8481382200027436E-3</v>
      </c>
      <c r="J160" s="311">
        <f t="shared" si="20"/>
        <v>8.5984316190476084E-3</v>
      </c>
      <c r="K160" s="311">
        <f t="shared" si="21"/>
        <v>5.587123585194928E-2</v>
      </c>
      <c r="L160" s="311">
        <f t="shared" si="22"/>
        <v>0.10690123585194927</v>
      </c>
      <c r="M160" s="170"/>
      <c r="N160" s="170"/>
      <c r="O160" s="170"/>
      <c r="P160" s="170"/>
      <c r="Q160" s="170"/>
      <c r="R160" s="170"/>
      <c r="S160" s="170"/>
      <c r="T160" s="170"/>
      <c r="U160" s="170"/>
    </row>
    <row r="161" spans="1:21">
      <c r="A161" s="162">
        <f t="shared" si="23"/>
        <v>150</v>
      </c>
      <c r="B161" s="314">
        <f>'Gas Ex Ante DCF Feb2013'!A161</f>
        <v>40483</v>
      </c>
      <c r="C161" s="327">
        <f>'Gas Ex Ante DCF Feb2013'!FX161</f>
        <v>0.10414401906817151</v>
      </c>
      <c r="D161" s="328">
        <v>5.3620000000000001E-2</v>
      </c>
      <c r="E161" s="329">
        <f t="shared" si="16"/>
        <v>5.0524019068171513E-2</v>
      </c>
      <c r="F161" s="162"/>
      <c r="G161" s="329">
        <f t="shared" si="17"/>
        <v>5.3970865074846212E-2</v>
      </c>
      <c r="H161" s="330">
        <f t="shared" si="18"/>
        <v>5.1029999999999999E-2</v>
      </c>
      <c r="I161" s="331">
        <f t="shared" si="19"/>
        <v>4.8097248742054247E-3</v>
      </c>
      <c r="J161" s="311">
        <f t="shared" si="20"/>
        <v>1.039667146E-2</v>
      </c>
      <c r="K161" s="311">
        <f t="shared" si="21"/>
        <v>5.4414011201949289E-2</v>
      </c>
      <c r="L161" s="311">
        <f t="shared" si="22"/>
        <v>0.10803401120194929</v>
      </c>
      <c r="M161" s="170"/>
      <c r="N161" s="170"/>
      <c r="O161" s="170"/>
      <c r="P161" s="170"/>
      <c r="Q161" s="170"/>
      <c r="R161" s="170"/>
      <c r="S161" s="170"/>
      <c r="T161" s="170"/>
      <c r="U161" s="170"/>
    </row>
    <row r="162" spans="1:21">
      <c r="A162" s="162">
        <f t="shared" si="23"/>
        <v>151</v>
      </c>
      <c r="B162" s="314">
        <f>'Gas Ex Ante DCF Feb2013'!A162</f>
        <v>40513</v>
      </c>
      <c r="C162" s="327">
        <f>'Gas Ex Ante DCF Feb2013'!FX162</f>
        <v>0.10285564470529926</v>
      </c>
      <c r="D162" s="328">
        <v>5.5655000000000003E-2</v>
      </c>
      <c r="E162" s="329">
        <f t="shared" si="16"/>
        <v>4.7200644705299256E-2</v>
      </c>
      <c r="F162" s="162"/>
      <c r="G162" s="329">
        <f>E161</f>
        <v>5.0524019068171513E-2</v>
      </c>
      <c r="H162" s="330">
        <f>D161</f>
        <v>5.3620000000000001E-2</v>
      </c>
      <c r="I162" s="331">
        <f>E162-$G$8*G162</f>
        <v>4.4058911222147543E-3</v>
      </c>
      <c r="J162" s="311">
        <f>D162-$G$8*H162</f>
        <v>1.0237894839999997E-2</v>
      </c>
      <c r="K162" s="311">
        <f>($K$6/$K$7)+($K$8*D162)</f>
        <v>5.3269048976949285E-2</v>
      </c>
      <c r="L162" s="311">
        <f>D162+K162</f>
        <v>0.10892404897694929</v>
      </c>
      <c r="M162" s="170"/>
      <c r="N162" s="170"/>
      <c r="O162" s="170"/>
      <c r="P162" s="170"/>
      <c r="Q162" s="170"/>
      <c r="R162" s="170"/>
      <c r="S162" s="170"/>
      <c r="T162" s="170"/>
      <c r="U162" s="170"/>
    </row>
    <row r="163" spans="1:21">
      <c r="A163" s="162">
        <f t="shared" si="23"/>
        <v>152</v>
      </c>
      <c r="B163" s="314">
        <f>'Gas Ex Ante DCF Feb2013'!A163</f>
        <v>40544</v>
      </c>
      <c r="C163" s="327">
        <f>'Gas Ex Ante DCF Feb2013'!FX163</f>
        <v>0.10189106269573001</v>
      </c>
      <c r="D163" s="328">
        <v>5.57E-2</v>
      </c>
      <c r="E163" s="329">
        <f t="shared" si="16"/>
        <v>4.6191062695730006E-2</v>
      </c>
      <c r="F163" s="162"/>
      <c r="G163" s="329">
        <f>E162</f>
        <v>4.7200644705299256E-2</v>
      </c>
      <c r="H163" s="330">
        <f>D162</f>
        <v>5.5655000000000003E-2</v>
      </c>
      <c r="I163" s="331">
        <f>E163-$G$8*G163</f>
        <v>6.211267018736838E-3</v>
      </c>
      <c r="J163" s="311">
        <f>D163-$G$8*H163</f>
        <v>8.5592132099999926E-3</v>
      </c>
      <c r="K163" s="311">
        <f>($K$6/$K$7)+($K$8*D163)</f>
        <v>5.3243730401949282E-2</v>
      </c>
      <c r="L163" s="311">
        <f>D163+K163</f>
        <v>0.10894373040194928</v>
      </c>
      <c r="M163" s="170"/>
      <c r="N163" s="170"/>
      <c r="O163" s="170"/>
      <c r="P163" s="170"/>
      <c r="Q163" s="170"/>
      <c r="R163" s="170"/>
      <c r="S163" s="170"/>
      <c r="T163" s="170"/>
      <c r="U163" s="170"/>
    </row>
    <row r="164" spans="1:21">
      <c r="A164" s="162">
        <f t="shared" si="23"/>
        <v>153</v>
      </c>
      <c r="B164" s="314">
        <f>'Gas Ex Ante DCF Feb2013'!A164</f>
        <v>40575</v>
      </c>
      <c r="C164" s="327">
        <f>'Gas Ex Ante DCF Feb2013'!FX164</f>
        <v>0.10041494218410157</v>
      </c>
      <c r="D164" s="328">
        <v>5.6800000000000003E-2</v>
      </c>
      <c r="E164" s="329">
        <f t="shared" si="16"/>
        <v>4.3614942184101571E-2</v>
      </c>
      <c r="F164" s="162"/>
      <c r="G164" s="329">
        <f>E163</f>
        <v>4.6191062695730006E-2</v>
      </c>
      <c r="H164" s="330">
        <f>D163</f>
        <v>5.57E-2</v>
      </c>
      <c r="I164" s="331">
        <f>E164-$G$8*G164</f>
        <v>4.4902806416897284E-3</v>
      </c>
      <c r="J164" s="311">
        <f>D164-$G$8*H164</f>
        <v>9.6210974000000005E-3</v>
      </c>
      <c r="K164" s="311">
        <f>($K$6/$K$7)+($K$8*D164)</f>
        <v>5.2624831901949283E-2</v>
      </c>
      <c r="L164" s="311">
        <f>D164+K164</f>
        <v>0.10942483190194929</v>
      </c>
      <c r="M164" s="170"/>
      <c r="N164" s="170"/>
      <c r="O164" s="170"/>
      <c r="P164" s="170"/>
      <c r="Q164" s="170"/>
      <c r="R164" s="170"/>
      <c r="S164" s="170"/>
      <c r="T164" s="170"/>
      <c r="U164" s="170"/>
    </row>
    <row r="165" spans="1:21">
      <c r="A165" s="162">
        <f t="shared" si="23"/>
        <v>154</v>
      </c>
      <c r="B165" s="314">
        <f>'Gas Ex Ante DCF Feb2013'!A165</f>
        <v>40603</v>
      </c>
      <c r="C165" s="327">
        <f>'Gas Ex Ante DCF Feb2013'!FX165</f>
        <v>0.10140051358023774</v>
      </c>
      <c r="D165" s="328">
        <v>5.5599999999999997E-2</v>
      </c>
      <c r="E165" s="329">
        <f t="shared" si="16"/>
        <v>4.5800513580237748E-2</v>
      </c>
      <c r="F165" s="162"/>
      <c r="G165" s="329">
        <f>E164</f>
        <v>4.3614942184101571E-2</v>
      </c>
      <c r="H165" s="330">
        <f>D164</f>
        <v>5.6800000000000003E-2</v>
      </c>
      <c r="I165" s="331">
        <f>E165-$G$8*G165</f>
        <v>8.8578724813443976E-3</v>
      </c>
      <c r="J165" s="311">
        <f>D165-$G$8*H165</f>
        <v>7.4893775999999926E-3</v>
      </c>
      <c r="K165" s="311">
        <f>($K$6/$K$7)+($K$8*D165)</f>
        <v>5.329999390194929E-2</v>
      </c>
      <c r="L165" s="311">
        <f>D165+K165</f>
        <v>0.10889999390194929</v>
      </c>
      <c r="M165" s="170"/>
      <c r="N165" s="170"/>
      <c r="O165" s="170"/>
      <c r="P165" s="170"/>
      <c r="Q165" s="170"/>
      <c r="R165" s="170"/>
      <c r="S165" s="170"/>
      <c r="T165" s="170"/>
      <c r="U165" s="170"/>
    </row>
    <row r="166" spans="1:21">
      <c r="A166" s="162">
        <f t="shared" si="23"/>
        <v>155</v>
      </c>
      <c r="B166" s="314">
        <f>'Gas Ex Ante DCF Feb2013'!A166</f>
        <v>40634</v>
      </c>
      <c r="C166" s="327">
        <f>'Gas Ex Ante DCF Feb2013'!FX166</f>
        <v>0.1030700452106654</v>
      </c>
      <c r="D166" s="328">
        <v>5.5500000000000001E-2</v>
      </c>
      <c r="E166" s="329">
        <f t="shared" si="16"/>
        <v>4.75700452106654E-2</v>
      </c>
      <c r="F166" s="162"/>
      <c r="G166" s="329">
        <f t="shared" ref="G166:G188" si="24">E165</f>
        <v>4.5800513580237748E-2</v>
      </c>
      <c r="H166" s="330">
        <f t="shared" ref="H166:H188" si="25">D165</f>
        <v>5.5599999999999997E-2</v>
      </c>
      <c r="I166" s="331">
        <f t="shared" ref="I166:I188" si="26">E166-$G$8*G166</f>
        <v>8.7761857989595779E-3</v>
      </c>
      <c r="J166" s="311">
        <f t="shared" ref="J166:J188" si="27">D166-$G$8*H166</f>
        <v>8.4057992000000012E-3</v>
      </c>
      <c r="K166" s="311">
        <f t="shared" ref="K166:K188" si="28">($K$6/$K$7)+($K$8*D166)</f>
        <v>5.3356257401949284E-2</v>
      </c>
      <c r="L166" s="311">
        <f t="shared" ref="L166:L188" si="29">D166+K166</f>
        <v>0.10885625740194929</v>
      </c>
      <c r="M166" s="170"/>
      <c r="N166" s="170"/>
      <c r="O166" s="170"/>
      <c r="P166" s="170"/>
      <c r="Q166" s="170"/>
      <c r="R166" s="170"/>
      <c r="S166" s="170"/>
      <c r="T166" s="170"/>
      <c r="U166" s="170"/>
    </row>
    <row r="167" spans="1:21">
      <c r="A167" s="162">
        <f t="shared" si="23"/>
        <v>156</v>
      </c>
      <c r="B167" s="314">
        <f>'Gas Ex Ante DCF Feb2013'!A167</f>
        <v>40664</v>
      </c>
      <c r="C167" s="327">
        <f>'Gas Ex Ante DCF Feb2013'!FX167</f>
        <v>0.1017616765144235</v>
      </c>
      <c r="D167" s="328">
        <v>5.3199999999999997E-2</v>
      </c>
      <c r="E167" s="329">
        <f t="shared" si="16"/>
        <v>4.8561676514423502E-2</v>
      </c>
      <c r="F167" s="162"/>
      <c r="G167" s="329">
        <f t="shared" si="24"/>
        <v>4.75700452106654E-2</v>
      </c>
      <c r="H167" s="330">
        <f t="shared" si="25"/>
        <v>5.5500000000000001E-2</v>
      </c>
      <c r="I167" s="331">
        <f t="shared" si="26"/>
        <v>8.2689919601761155E-3</v>
      </c>
      <c r="J167" s="311">
        <f t="shared" si="27"/>
        <v>6.1905009999999941E-3</v>
      </c>
      <c r="K167" s="311">
        <f t="shared" si="28"/>
        <v>5.4650317901949283E-2</v>
      </c>
      <c r="L167" s="311">
        <f t="shared" si="29"/>
        <v>0.10785031790194928</v>
      </c>
      <c r="M167" s="170"/>
      <c r="N167" s="170"/>
      <c r="O167" s="170"/>
      <c r="P167" s="170"/>
      <c r="Q167" s="170"/>
      <c r="R167" s="170"/>
      <c r="S167" s="170"/>
      <c r="T167" s="170"/>
      <c r="U167" s="170"/>
    </row>
    <row r="168" spans="1:21">
      <c r="A168" s="162">
        <f t="shared" si="23"/>
        <v>157</v>
      </c>
      <c r="B168" s="314">
        <f>'Gas Ex Ante DCF Feb2013'!A168</f>
        <v>40695</v>
      </c>
      <c r="C168" s="327">
        <f>'Gas Ex Ante DCF Feb2013'!FX168</f>
        <v>0.10197876833979715</v>
      </c>
      <c r="D168" s="328">
        <v>5.2600000000000001E-2</v>
      </c>
      <c r="E168" s="329">
        <f t="shared" si="16"/>
        <v>4.9378768339797145E-2</v>
      </c>
      <c r="F168" s="162"/>
      <c r="G168" s="329">
        <f t="shared" si="24"/>
        <v>4.8561676514423502E-2</v>
      </c>
      <c r="H168" s="330">
        <f t="shared" si="25"/>
        <v>5.3199999999999997E-2</v>
      </c>
      <c r="I168" s="331">
        <f t="shared" si="26"/>
        <v>8.246154221903175E-3</v>
      </c>
      <c r="J168" s="311">
        <f t="shared" si="27"/>
        <v>7.5386424000000035E-3</v>
      </c>
      <c r="K168" s="311">
        <f t="shared" si="28"/>
        <v>5.4987898901949286E-2</v>
      </c>
      <c r="L168" s="311">
        <f t="shared" si="29"/>
        <v>0.10758789890194928</v>
      </c>
      <c r="M168" s="170"/>
      <c r="N168" s="170"/>
      <c r="O168" s="170"/>
      <c r="P168" s="170"/>
      <c r="Q168" s="170"/>
      <c r="R168" s="170"/>
      <c r="S168" s="170"/>
      <c r="T168" s="170"/>
      <c r="U168" s="170"/>
    </row>
    <row r="169" spans="1:21">
      <c r="A169" s="162">
        <f t="shared" si="23"/>
        <v>158</v>
      </c>
      <c r="B169" s="314">
        <f>'Gas Ex Ante DCF Feb2013'!A169</f>
        <v>40725</v>
      </c>
      <c r="C169" s="327">
        <f>'Gas Ex Ante DCF Feb2013'!FX169</f>
        <v>0.10352253419383738</v>
      </c>
      <c r="D169" s="328">
        <v>5.2699999999999997E-2</v>
      </c>
      <c r="E169" s="329">
        <f t="shared" si="16"/>
        <v>5.0822534193837379E-2</v>
      </c>
      <c r="F169" s="162"/>
      <c r="G169" s="329">
        <f t="shared" si="24"/>
        <v>4.9378768339797145E-2</v>
      </c>
      <c r="H169" s="330">
        <f t="shared" si="25"/>
        <v>5.2600000000000001E-2</v>
      </c>
      <c r="I169" s="331">
        <f t="shared" si="26"/>
        <v>8.9978285921990808E-3</v>
      </c>
      <c r="J169" s="311">
        <f t="shared" si="27"/>
        <v>8.1468531999999913E-3</v>
      </c>
      <c r="K169" s="311">
        <f t="shared" si="28"/>
        <v>5.4931635401949286E-2</v>
      </c>
      <c r="L169" s="311">
        <f t="shared" si="29"/>
        <v>0.10763163540194928</v>
      </c>
      <c r="M169" s="170"/>
      <c r="N169" s="170"/>
      <c r="O169" s="170"/>
      <c r="P169" s="170"/>
      <c r="Q169" s="170"/>
      <c r="R169" s="170"/>
      <c r="S169" s="170"/>
      <c r="T169" s="170"/>
      <c r="U169" s="170"/>
    </row>
    <row r="170" spans="1:21">
      <c r="A170" s="162">
        <f t="shared" si="23"/>
        <v>159</v>
      </c>
      <c r="B170" s="314">
        <f>'Gas Ex Ante DCF Feb2013'!A170</f>
        <v>40756</v>
      </c>
      <c r="C170" s="327">
        <f>'Gas Ex Ante DCF Feb2013'!FX170</f>
        <v>0.11789941400315401</v>
      </c>
      <c r="D170" s="328">
        <v>4.6899999999999997E-2</v>
      </c>
      <c r="E170" s="329">
        <f t="shared" si="16"/>
        <v>7.0999414003154016E-2</v>
      </c>
      <c r="F170" s="162"/>
      <c r="G170" s="329">
        <f t="shared" si="24"/>
        <v>5.0822534193837379E-2</v>
      </c>
      <c r="H170" s="330">
        <f t="shared" si="25"/>
        <v>5.2699999999999997E-2</v>
      </c>
      <c r="I170" s="331">
        <f t="shared" si="26"/>
        <v>2.7951812735358267E-2</v>
      </c>
      <c r="J170" s="311">
        <f t="shared" si="27"/>
        <v>2.2621513999999954E-3</v>
      </c>
      <c r="K170" s="311">
        <f t="shared" si="28"/>
        <v>5.8194918401949285E-2</v>
      </c>
      <c r="L170" s="311">
        <f t="shared" si="29"/>
        <v>0.10509491840194929</v>
      </c>
      <c r="M170" s="170"/>
      <c r="N170" s="170"/>
      <c r="O170" s="170"/>
      <c r="P170" s="170"/>
      <c r="Q170" s="170"/>
      <c r="R170" s="170"/>
      <c r="S170" s="170"/>
      <c r="T170" s="170"/>
      <c r="U170" s="170"/>
    </row>
    <row r="171" spans="1:21">
      <c r="A171" s="162">
        <f t="shared" si="23"/>
        <v>160</v>
      </c>
      <c r="B171" s="314">
        <f>'Gas Ex Ante DCF Feb2013'!A171</f>
        <v>40787</v>
      </c>
      <c r="C171" s="327">
        <f>'Gas Ex Ante DCF Feb2013'!FX171</f>
        <v>0.11550594320778462</v>
      </c>
      <c r="D171" s="328">
        <v>4.48E-2</v>
      </c>
      <c r="E171" s="329">
        <f t="shared" si="16"/>
        <v>7.0705943207784616E-2</v>
      </c>
      <c r="F171" s="162"/>
      <c r="G171" s="329">
        <f t="shared" si="24"/>
        <v>7.0999414003154016E-2</v>
      </c>
      <c r="H171" s="330">
        <f t="shared" si="25"/>
        <v>4.6899999999999997E-2</v>
      </c>
      <c r="I171" s="331">
        <f t="shared" si="26"/>
        <v>1.0568161557661104E-2</v>
      </c>
      <c r="J171" s="311">
        <f t="shared" si="27"/>
        <v>5.0748557999999999E-3</v>
      </c>
      <c r="K171" s="311">
        <f t="shared" si="28"/>
        <v>5.937645190194929E-2</v>
      </c>
      <c r="L171" s="311">
        <f t="shared" si="29"/>
        <v>0.1041764519019493</v>
      </c>
      <c r="M171" s="170"/>
      <c r="N171" s="170"/>
      <c r="O171" s="170"/>
      <c r="P171" s="170"/>
      <c r="Q171" s="170"/>
      <c r="R171" s="170"/>
      <c r="S171" s="170"/>
      <c r="T171" s="170"/>
      <c r="U171" s="170"/>
    </row>
    <row r="172" spans="1:21">
      <c r="A172" s="162">
        <f t="shared" si="23"/>
        <v>161</v>
      </c>
      <c r="B172" s="314">
        <f>'Gas Ex Ante DCF Feb2013'!A172</f>
        <v>40817</v>
      </c>
      <c r="C172" s="327">
        <f>'Gas Ex Ante DCF Feb2013'!FX172</f>
        <v>0.11501667985905649</v>
      </c>
      <c r="D172" s="328">
        <v>4.5199999999999997E-2</v>
      </c>
      <c r="E172" s="329">
        <f t="shared" si="16"/>
        <v>6.9816679859056485E-2</v>
      </c>
      <c r="F172" s="162"/>
      <c r="G172" s="329">
        <f t="shared" si="24"/>
        <v>7.0705943207784616E-2</v>
      </c>
      <c r="H172" s="330">
        <f t="shared" si="25"/>
        <v>4.48E-2</v>
      </c>
      <c r="I172" s="331">
        <f t="shared" si="26"/>
        <v>9.9274732550851744E-3</v>
      </c>
      <c r="J172" s="311">
        <f t="shared" si="27"/>
        <v>7.2535935999999968E-3</v>
      </c>
      <c r="K172" s="311">
        <f t="shared" si="28"/>
        <v>5.9151397901949287E-2</v>
      </c>
      <c r="L172" s="311">
        <f t="shared" si="29"/>
        <v>0.10435139790194928</v>
      </c>
      <c r="M172" s="170"/>
      <c r="N172" s="170"/>
      <c r="O172" s="170"/>
      <c r="P172" s="170"/>
      <c r="Q172" s="170"/>
      <c r="R172" s="170"/>
      <c r="S172" s="170"/>
      <c r="T172" s="170"/>
      <c r="U172" s="170"/>
    </row>
    <row r="173" spans="1:21">
      <c r="A173" s="162">
        <f t="shared" si="23"/>
        <v>162</v>
      </c>
      <c r="B173" s="314">
        <f>'Gas Ex Ante DCF Feb2013'!A173</f>
        <v>40848</v>
      </c>
      <c r="C173" s="327">
        <f>'Gas Ex Ante DCF Feb2013'!FX173</f>
        <v>0.1119945873446138</v>
      </c>
      <c r="D173" s="328">
        <v>4.2500000000000003E-2</v>
      </c>
      <c r="E173" s="329">
        <f t="shared" si="16"/>
        <v>6.9494587344613806E-2</v>
      </c>
      <c r="F173" s="162"/>
      <c r="G173" s="329">
        <f t="shared" si="24"/>
        <v>6.9816679859056485E-2</v>
      </c>
      <c r="H173" s="330">
        <f t="shared" si="25"/>
        <v>4.5199999999999997E-2</v>
      </c>
      <c r="I173" s="331">
        <f t="shared" si="26"/>
        <v>1.0358602803755494E-2</v>
      </c>
      <c r="J173" s="311">
        <f t="shared" si="27"/>
        <v>4.2147864000000035E-3</v>
      </c>
      <c r="K173" s="311">
        <f t="shared" si="28"/>
        <v>6.0670512401949282E-2</v>
      </c>
      <c r="L173" s="311">
        <f t="shared" si="29"/>
        <v>0.10317051240194929</v>
      </c>
      <c r="M173" s="170"/>
      <c r="N173" s="170"/>
      <c r="O173" s="170"/>
      <c r="P173" s="170"/>
      <c r="Q173" s="170"/>
      <c r="R173" s="170"/>
      <c r="S173" s="170"/>
      <c r="T173" s="170"/>
      <c r="U173" s="170"/>
    </row>
    <row r="174" spans="1:21">
      <c r="A174" s="162">
        <f t="shared" si="23"/>
        <v>163</v>
      </c>
      <c r="B174" s="314">
        <f>'Gas Ex Ante DCF Feb2013'!A174</f>
        <v>40878</v>
      </c>
      <c r="C174" s="327">
        <f>'Gas Ex Ante DCF Feb2013'!FX174</f>
        <v>0.10923363559334093</v>
      </c>
      <c r="D174" s="328">
        <v>4.3499999999999997E-2</v>
      </c>
      <c r="E174" s="329">
        <f t="shared" si="16"/>
        <v>6.5733635593340931E-2</v>
      </c>
      <c r="F174" s="162"/>
      <c r="G174" s="329">
        <f t="shared" si="24"/>
        <v>6.9494587344613806E-2</v>
      </c>
      <c r="H174" s="330">
        <f t="shared" si="25"/>
        <v>4.2500000000000003E-2</v>
      </c>
      <c r="I174" s="331">
        <f t="shared" si="26"/>
        <v>6.870469209880832E-3</v>
      </c>
      <c r="J174" s="311">
        <f t="shared" si="27"/>
        <v>7.5017349999999955E-3</v>
      </c>
      <c r="K174" s="311">
        <f t="shared" si="28"/>
        <v>6.0107877401949283E-2</v>
      </c>
      <c r="L174" s="311">
        <f t="shared" si="29"/>
        <v>0.10360787740194928</v>
      </c>
      <c r="M174" s="170"/>
      <c r="N174" s="170"/>
      <c r="O174" s="170"/>
      <c r="P174" s="170"/>
      <c r="Q174" s="170"/>
      <c r="R174" s="170"/>
      <c r="S174" s="170"/>
      <c r="T174" s="170"/>
      <c r="U174" s="170"/>
    </row>
    <row r="175" spans="1:21">
      <c r="A175" s="162">
        <f t="shared" si="23"/>
        <v>164</v>
      </c>
      <c r="B175" s="314">
        <f>'Gas Ex Ante DCF Feb2013'!A175</f>
        <v>40909</v>
      </c>
      <c r="C175" s="327">
        <f>'Gas Ex Ante DCF Feb2013'!FX175</f>
        <v>0.10784335292561958</v>
      </c>
      <c r="D175" s="328">
        <v>4.3400000000000001E-2</v>
      </c>
      <c r="E175" s="329">
        <f t="shared" si="16"/>
        <v>6.444335292561959E-2</v>
      </c>
      <c r="F175" s="162"/>
      <c r="G175" s="329">
        <f t="shared" si="24"/>
        <v>6.5733635593340931E-2</v>
      </c>
      <c r="H175" s="330">
        <f t="shared" si="25"/>
        <v>4.3499999999999997E-2</v>
      </c>
      <c r="I175" s="331">
        <f t="shared" si="26"/>
        <v>8.7657803726191377E-3</v>
      </c>
      <c r="J175" s="311">
        <f t="shared" si="27"/>
        <v>6.5547170000000016E-3</v>
      </c>
      <c r="K175" s="311">
        <f t="shared" si="28"/>
        <v>6.0164140901949284E-2</v>
      </c>
      <c r="L175" s="311">
        <f t="shared" si="29"/>
        <v>0.10356414090194929</v>
      </c>
      <c r="M175" s="170"/>
      <c r="N175" s="170"/>
      <c r="O175" s="170"/>
      <c r="P175" s="170"/>
      <c r="Q175" s="170"/>
      <c r="R175" s="170"/>
      <c r="S175" s="170"/>
      <c r="T175" s="170"/>
      <c r="U175" s="170"/>
    </row>
    <row r="176" spans="1:21">
      <c r="A176" s="162">
        <f t="shared" si="23"/>
        <v>165</v>
      </c>
      <c r="B176" s="314">
        <f>'Gas Ex Ante DCF Feb2013'!A176</f>
        <v>40940</v>
      </c>
      <c r="C176" s="327">
        <f>'Gas Ex Ante DCF Feb2013'!FX176</f>
        <v>0.10811283599694944</v>
      </c>
      <c r="D176" s="328">
        <v>4.36E-2</v>
      </c>
      <c r="E176" s="329">
        <f t="shared" si="16"/>
        <v>6.4512835996949444E-2</v>
      </c>
      <c r="F176" s="162"/>
      <c r="G176" s="329">
        <f t="shared" si="24"/>
        <v>6.444335292561959E-2</v>
      </c>
      <c r="H176" s="330">
        <f t="shared" si="25"/>
        <v>4.3400000000000001E-2</v>
      </c>
      <c r="I176" s="331">
        <f t="shared" si="26"/>
        <v>9.9281560885969844E-3</v>
      </c>
      <c r="J176" s="311">
        <f t="shared" si="27"/>
        <v>6.8394187999999967E-3</v>
      </c>
      <c r="K176" s="311">
        <f t="shared" si="28"/>
        <v>6.0051613901949283E-2</v>
      </c>
      <c r="L176" s="311">
        <f t="shared" si="29"/>
        <v>0.10365161390194928</v>
      </c>
      <c r="M176" s="170"/>
      <c r="N176" s="170"/>
      <c r="O176" s="170"/>
      <c r="P176" s="170"/>
      <c r="Q176" s="170"/>
      <c r="R176" s="170"/>
      <c r="S176" s="170"/>
      <c r="T176" s="170"/>
      <c r="U176" s="170"/>
    </row>
    <row r="177" spans="1:21">
      <c r="A177" s="162">
        <f t="shared" si="23"/>
        <v>166</v>
      </c>
      <c r="B177" s="314">
        <f>'Gas Ex Ante DCF Feb2013'!A177</f>
        <v>40969</v>
      </c>
      <c r="C177" s="327">
        <f>'Gas Ex Ante DCF Feb2013'!FX177</f>
        <v>0.10814117219848235</v>
      </c>
      <c r="D177" s="328">
        <v>4.48E-2</v>
      </c>
      <c r="E177" s="329">
        <f t="shared" si="16"/>
        <v>6.3341172198482343E-2</v>
      </c>
      <c r="F177" s="170"/>
      <c r="G177" s="329">
        <f t="shared" si="24"/>
        <v>6.4512835996949444E-2</v>
      </c>
      <c r="H177" s="330">
        <f t="shared" si="25"/>
        <v>4.36E-2</v>
      </c>
      <c r="I177" s="331">
        <f t="shared" si="26"/>
        <v>8.6976388780182143E-3</v>
      </c>
      <c r="J177" s="311">
        <f t="shared" si="27"/>
        <v>7.8700151999999968E-3</v>
      </c>
      <c r="K177" s="311">
        <f t="shared" si="28"/>
        <v>5.937645190194929E-2</v>
      </c>
      <c r="L177" s="311">
        <f t="shared" si="29"/>
        <v>0.1041764519019493</v>
      </c>
      <c r="M177" s="170"/>
      <c r="N177" s="170"/>
      <c r="O177" s="170"/>
      <c r="P177" s="170"/>
      <c r="Q177" s="170"/>
      <c r="R177" s="170"/>
      <c r="S177" s="170"/>
      <c r="T177" s="170"/>
      <c r="U177" s="170"/>
    </row>
    <row r="178" spans="1:21">
      <c r="A178" s="162">
        <f t="shared" si="23"/>
        <v>167</v>
      </c>
      <c r="B178" s="314">
        <f>'Gas Ex Ante DCF Feb2013'!A178</f>
        <v>41000</v>
      </c>
      <c r="C178" s="327">
        <f>'Gas Ex Ante DCF Feb2013'!FX178</f>
        <v>0.11313135568502632</v>
      </c>
      <c r="D178" s="328">
        <v>4.3999999999999997E-2</v>
      </c>
      <c r="E178" s="329">
        <f t="shared" si="16"/>
        <v>6.9131355685026319E-2</v>
      </c>
      <c r="F178" s="170"/>
      <c r="G178" s="329">
        <f t="shared" si="24"/>
        <v>6.3341172198482343E-2</v>
      </c>
      <c r="H178" s="330">
        <f t="shared" si="25"/>
        <v>4.48E-2</v>
      </c>
      <c r="I178" s="331">
        <f t="shared" si="26"/>
        <v>1.5480242691812196E-2</v>
      </c>
      <c r="J178" s="311">
        <f t="shared" si="27"/>
        <v>6.0535935999999971E-3</v>
      </c>
      <c r="K178" s="311">
        <f t="shared" si="28"/>
        <v>5.9826559901949287E-2</v>
      </c>
      <c r="L178" s="311">
        <f t="shared" si="29"/>
        <v>0.10382655990194928</v>
      </c>
      <c r="M178" s="170"/>
      <c r="N178" s="170"/>
      <c r="O178" s="170"/>
      <c r="P178" s="170"/>
      <c r="Q178" s="170"/>
      <c r="R178" s="170"/>
      <c r="S178" s="170"/>
      <c r="T178" s="170"/>
      <c r="U178" s="170"/>
    </row>
    <row r="179" spans="1:21">
      <c r="A179" s="162">
        <f t="shared" si="23"/>
        <v>168</v>
      </c>
      <c r="B179" s="314">
        <f>'Gas Ex Ante DCF Feb2013'!A179</f>
        <v>41030</v>
      </c>
      <c r="C179" s="327">
        <f>'Gas Ex Ante DCF Feb2013'!FX179</f>
        <v>0.12009816038566569</v>
      </c>
      <c r="D179" s="328">
        <v>4.2000000000000003E-2</v>
      </c>
      <c r="E179" s="329">
        <f t="shared" si="16"/>
        <v>7.8098160385665694E-2</v>
      </c>
      <c r="F179" s="170"/>
      <c r="G179" s="329">
        <f t="shared" si="24"/>
        <v>6.9131355685026319E-2</v>
      </c>
      <c r="H179" s="330">
        <f t="shared" si="25"/>
        <v>4.3999999999999997E-2</v>
      </c>
      <c r="I179" s="331">
        <f t="shared" si="26"/>
        <v>1.9542657756046071E-2</v>
      </c>
      <c r="J179" s="311">
        <f t="shared" si="27"/>
        <v>4.7312080000000006E-3</v>
      </c>
      <c r="K179" s="311">
        <f t="shared" si="28"/>
        <v>6.0951829901949278E-2</v>
      </c>
      <c r="L179" s="311">
        <f t="shared" si="29"/>
        <v>0.10295182990194929</v>
      </c>
      <c r="M179" s="170"/>
      <c r="N179" s="170"/>
      <c r="O179" s="170"/>
      <c r="P179" s="170"/>
      <c r="Q179" s="170"/>
      <c r="R179" s="170"/>
      <c r="S179" s="170"/>
      <c r="T179" s="170"/>
      <c r="U179" s="170"/>
    </row>
    <row r="180" spans="1:21">
      <c r="A180" s="162">
        <f t="shared" si="23"/>
        <v>169</v>
      </c>
      <c r="B180" s="314">
        <f>'Gas Ex Ante DCF Feb2013'!A180</f>
        <v>41061</v>
      </c>
      <c r="C180" s="327">
        <f>'Gas Ex Ante DCF Feb2013'!FX180</f>
        <v>0.10110022401764306</v>
      </c>
      <c r="D180" s="328">
        <v>4.0800000000000003E-2</v>
      </c>
      <c r="E180" s="329">
        <f t="shared" si="16"/>
        <v>6.0300224017643053E-2</v>
      </c>
      <c r="F180" s="170"/>
      <c r="G180" s="329">
        <f t="shared" si="24"/>
        <v>7.8098160385665694E-2</v>
      </c>
      <c r="H180" s="330">
        <f t="shared" si="25"/>
        <v>4.2000000000000003E-2</v>
      </c>
      <c r="I180" s="331">
        <f t="shared" si="26"/>
        <v>-5.8503235959027344E-3</v>
      </c>
      <c r="J180" s="311">
        <f t="shared" si="27"/>
        <v>5.2252439999999969E-3</v>
      </c>
      <c r="K180" s="311">
        <f t="shared" si="28"/>
        <v>6.1626991901949285E-2</v>
      </c>
      <c r="L180" s="311">
        <f t="shared" si="29"/>
        <v>0.10242699190194929</v>
      </c>
      <c r="M180" s="170"/>
      <c r="N180" s="170"/>
      <c r="O180" s="170"/>
      <c r="P180" s="170"/>
      <c r="Q180" s="170"/>
      <c r="R180" s="170"/>
      <c r="S180" s="170"/>
      <c r="T180" s="170"/>
      <c r="U180" s="170"/>
    </row>
    <row r="181" spans="1:21">
      <c r="A181" s="162">
        <f t="shared" si="23"/>
        <v>170</v>
      </c>
      <c r="B181" s="314">
        <f>'Gas Ex Ante DCF Feb2013'!A181</f>
        <v>41091</v>
      </c>
      <c r="C181" s="327">
        <f>'Gas Ex Ante DCF Feb2013'!FX181</f>
        <v>9.766169126568594E-2</v>
      </c>
      <c r="D181" s="328">
        <v>3.9300000000000002E-2</v>
      </c>
      <c r="E181" s="329">
        <f t="shared" si="16"/>
        <v>5.8361691265685939E-2</v>
      </c>
      <c r="F181" s="170"/>
      <c r="G181" s="329">
        <f t="shared" si="24"/>
        <v>6.0300224017643053E-2</v>
      </c>
      <c r="H181" s="330">
        <f t="shared" si="25"/>
        <v>4.0800000000000003E-2</v>
      </c>
      <c r="I181" s="331">
        <f t="shared" si="26"/>
        <v>7.2863161187099526E-3</v>
      </c>
      <c r="J181" s="311">
        <f t="shared" si="27"/>
        <v>4.7416656000000001E-3</v>
      </c>
      <c r="K181" s="311">
        <f t="shared" si="28"/>
        <v>6.247094440194928E-2</v>
      </c>
      <c r="L181" s="311">
        <f t="shared" si="29"/>
        <v>0.10177094440194928</v>
      </c>
      <c r="M181" s="170"/>
      <c r="N181" s="170"/>
      <c r="O181" s="170"/>
      <c r="P181" s="170"/>
      <c r="Q181" s="170"/>
      <c r="R181" s="170"/>
      <c r="S181" s="170"/>
      <c r="T181" s="170"/>
      <c r="U181" s="170"/>
    </row>
    <row r="182" spans="1:21">
      <c r="A182" s="162">
        <f t="shared" si="23"/>
        <v>171</v>
      </c>
      <c r="B182" s="314">
        <f>'Gas Ex Ante DCF Feb2013'!A182</f>
        <v>41122</v>
      </c>
      <c r="C182" s="327">
        <f>'Gas Ex Ante DCF Feb2013'!FX182</f>
        <v>0.10229872195454071</v>
      </c>
      <c r="D182" s="328">
        <v>0.04</v>
      </c>
      <c r="E182" s="329">
        <f t="shared" si="16"/>
        <v>6.2298721954540705E-2</v>
      </c>
      <c r="F182" s="170"/>
      <c r="G182" s="329">
        <f t="shared" si="24"/>
        <v>5.8361691265685939E-2</v>
      </c>
      <c r="H182" s="330">
        <f t="shared" si="25"/>
        <v>3.9300000000000002E-2</v>
      </c>
      <c r="I182" s="331">
        <f t="shared" si="26"/>
        <v>1.2865318942061929E-2</v>
      </c>
      <c r="J182" s="311">
        <f t="shared" si="27"/>
        <v>6.7121925999999998E-3</v>
      </c>
      <c r="K182" s="311">
        <f t="shared" si="28"/>
        <v>6.2077099901949283E-2</v>
      </c>
      <c r="L182" s="311">
        <f t="shared" si="29"/>
        <v>0.10207709990194928</v>
      </c>
      <c r="M182" s="170"/>
      <c r="N182" s="170"/>
      <c r="O182" s="170"/>
      <c r="P182" s="170"/>
      <c r="Q182" s="170"/>
      <c r="R182" s="170"/>
      <c r="S182" s="170"/>
      <c r="T182" s="170"/>
      <c r="U182" s="170"/>
    </row>
    <row r="183" spans="1:21">
      <c r="A183" s="162">
        <f t="shared" si="23"/>
        <v>172</v>
      </c>
      <c r="B183" s="314">
        <f>'Gas Ex Ante DCF Feb2013'!A183</f>
        <v>41153</v>
      </c>
      <c r="C183" s="327">
        <f>'Gas Ex Ante DCF Feb2013'!FX183</f>
        <v>0.10382137199845867</v>
      </c>
      <c r="D183" s="328">
        <v>4.02E-2</v>
      </c>
      <c r="E183" s="329">
        <f t="shared" si="16"/>
        <v>6.3621371998458673E-2</v>
      </c>
      <c r="F183" s="170"/>
      <c r="G183" s="329">
        <f t="shared" si="24"/>
        <v>6.2298721954540705E-2</v>
      </c>
      <c r="H183" s="330">
        <f t="shared" si="25"/>
        <v>0.04</v>
      </c>
      <c r="I183" s="331">
        <f t="shared" si="26"/>
        <v>1.0853233125967511E-2</v>
      </c>
      <c r="J183" s="311">
        <f t="shared" si="27"/>
        <v>6.3192799999999966E-3</v>
      </c>
      <c r="K183" s="311">
        <f t="shared" si="28"/>
        <v>6.1964572901949289E-2</v>
      </c>
      <c r="L183" s="311">
        <f t="shared" si="29"/>
        <v>0.10216457290194929</v>
      </c>
      <c r="M183" s="170"/>
      <c r="N183" s="170"/>
      <c r="O183" s="170"/>
      <c r="P183" s="170"/>
      <c r="Q183" s="170"/>
      <c r="R183" s="170"/>
      <c r="S183" s="170"/>
      <c r="T183" s="170"/>
      <c r="U183" s="170"/>
    </row>
    <row r="184" spans="1:21">
      <c r="A184" s="162">
        <f t="shared" si="23"/>
        <v>173</v>
      </c>
      <c r="B184" s="314">
        <f>'Gas Ex Ante DCF Feb2013'!A184</f>
        <v>41183</v>
      </c>
      <c r="C184" s="327">
        <f>'Gas Ex Ante DCF Feb2013'!FX184</f>
        <v>0.10106330340166816</v>
      </c>
      <c r="D184" s="328">
        <v>3.9100000000000003E-2</v>
      </c>
      <c r="E184" s="329">
        <f t="shared" si="16"/>
        <v>6.1963303401668161E-2</v>
      </c>
      <c r="F184" s="170"/>
      <c r="G184" s="329">
        <f t="shared" si="24"/>
        <v>6.3621371998458673E-2</v>
      </c>
      <c r="H184" s="330">
        <f t="shared" si="25"/>
        <v>4.02E-2</v>
      </c>
      <c r="I184" s="331">
        <f t="shared" si="26"/>
        <v>8.0748561342776914E-3</v>
      </c>
      <c r="J184" s="311">
        <f t="shared" si="27"/>
        <v>5.0498764000000002E-3</v>
      </c>
      <c r="K184" s="311">
        <f t="shared" si="28"/>
        <v>6.2583471401949281E-2</v>
      </c>
      <c r="L184" s="311">
        <f t="shared" si="29"/>
        <v>0.10168347140194928</v>
      </c>
      <c r="M184" s="170"/>
      <c r="N184" s="170"/>
      <c r="O184" s="170"/>
      <c r="P184" s="170"/>
      <c r="Q184" s="170"/>
      <c r="R184" s="170"/>
      <c r="S184" s="170"/>
      <c r="T184" s="170"/>
      <c r="U184" s="170"/>
    </row>
    <row r="185" spans="1:21">
      <c r="A185" s="162">
        <f t="shared" si="23"/>
        <v>174</v>
      </c>
      <c r="B185" s="314">
        <f>'Gas Ex Ante DCF Feb2013'!A185</f>
        <v>41214</v>
      </c>
      <c r="C185" s="327">
        <f>'Gas Ex Ante DCF Feb2013'!FX185</f>
        <v>0.10315752256277114</v>
      </c>
      <c r="D185" s="328">
        <v>3.8399999999999997E-2</v>
      </c>
      <c r="E185" s="329">
        <f t="shared" si="16"/>
        <v>6.4757522562771147E-2</v>
      </c>
      <c r="F185" s="170"/>
      <c r="G185" s="329">
        <f t="shared" si="24"/>
        <v>6.1963303401668161E-2</v>
      </c>
      <c r="H185" s="330">
        <f t="shared" si="25"/>
        <v>3.9100000000000003E-2</v>
      </c>
      <c r="I185" s="331">
        <f t="shared" si="26"/>
        <v>1.227348924209698E-2</v>
      </c>
      <c r="J185" s="311">
        <f t="shared" si="27"/>
        <v>5.2815961999999952E-3</v>
      </c>
      <c r="K185" s="311">
        <f t="shared" si="28"/>
        <v>6.2977315901949285E-2</v>
      </c>
      <c r="L185" s="311">
        <f t="shared" si="29"/>
        <v>0.10137731590194929</v>
      </c>
      <c r="M185" s="170"/>
      <c r="N185" s="170"/>
      <c r="O185" s="170"/>
      <c r="P185" s="170"/>
      <c r="Q185" s="170"/>
      <c r="R185" s="170"/>
      <c r="S185" s="170"/>
      <c r="T185" s="170"/>
      <c r="U185" s="170"/>
    </row>
    <row r="186" spans="1:21">
      <c r="A186" s="162">
        <f t="shared" si="23"/>
        <v>175</v>
      </c>
      <c r="B186" s="314">
        <f>'Gas Ex Ante DCF Feb2013'!A186</f>
        <v>41244</v>
      </c>
      <c r="C186" s="327">
        <f>'Gas Ex Ante DCF Feb2013'!FX186</f>
        <v>0.10227591774581776</v>
      </c>
      <c r="D186" s="328">
        <v>0.04</v>
      </c>
      <c r="E186" s="329">
        <f t="shared" si="16"/>
        <v>6.2275917745817762E-2</v>
      </c>
      <c r="F186" s="170"/>
      <c r="G186" s="329">
        <f t="shared" si="24"/>
        <v>6.4757522562771147E-2</v>
      </c>
      <c r="H186" s="330">
        <f t="shared" si="25"/>
        <v>3.8399999999999997E-2</v>
      </c>
      <c r="I186" s="331">
        <f t="shared" si="26"/>
        <v>7.42513049974447E-3</v>
      </c>
      <c r="J186" s="311">
        <f t="shared" si="27"/>
        <v>7.4745088000000015E-3</v>
      </c>
      <c r="K186" s="311">
        <f t="shared" si="28"/>
        <v>6.2077099901949283E-2</v>
      </c>
      <c r="L186" s="311">
        <f t="shared" si="29"/>
        <v>0.10207709990194928</v>
      </c>
      <c r="M186" s="170"/>
      <c r="N186" s="170"/>
      <c r="O186" s="170"/>
      <c r="P186" s="170"/>
      <c r="Q186" s="170"/>
      <c r="R186" s="170"/>
      <c r="S186" s="170"/>
      <c r="T186" s="170"/>
      <c r="U186" s="170"/>
    </row>
    <row r="187" spans="1:21">
      <c r="A187" s="162">
        <f t="shared" si="23"/>
        <v>176</v>
      </c>
      <c r="B187" s="314">
        <f>'Gas Ex Ante DCF Feb2013'!A187</f>
        <v>41275</v>
      </c>
      <c r="C187" s="327">
        <f>'Gas Ex Ante DCF Feb2013'!FX187</f>
        <v>0.10132884485041754</v>
      </c>
      <c r="D187" s="328">
        <v>4.1500000000000002E-2</v>
      </c>
      <c r="E187" s="329">
        <f t="shared" si="16"/>
        <v>5.9828844850417541E-2</v>
      </c>
      <c r="G187" s="329">
        <f t="shared" si="24"/>
        <v>6.2275917745817762E-2</v>
      </c>
      <c r="H187" s="330">
        <f t="shared" si="25"/>
        <v>0.04</v>
      </c>
      <c r="I187" s="331">
        <f t="shared" si="26"/>
        <v>7.0800215531904714E-3</v>
      </c>
      <c r="J187" s="311">
        <f t="shared" si="27"/>
        <v>7.6192799999999991E-3</v>
      </c>
      <c r="K187" s="311">
        <f t="shared" si="28"/>
        <v>6.1233147401949281E-2</v>
      </c>
      <c r="L187" s="311">
        <f t="shared" si="29"/>
        <v>0.10273314740194928</v>
      </c>
    </row>
    <row r="188" spans="1:21">
      <c r="A188" s="162">
        <f t="shared" si="23"/>
        <v>177</v>
      </c>
      <c r="B188" s="314">
        <f>'Gas Ex Ante DCF Feb2013'!A188</f>
        <v>41306</v>
      </c>
      <c r="C188" s="327">
        <f>'Gas Ex Ante DCF Feb2013'!FX188</f>
        <v>9.8168209189743241E-2</v>
      </c>
      <c r="D188" s="328">
        <v>4.1799999999999997E-2</v>
      </c>
      <c r="E188" s="329">
        <f t="shared" si="16"/>
        <v>5.6368209189743244E-2</v>
      </c>
      <c r="G188" s="329">
        <f t="shared" si="24"/>
        <v>5.9828844850417541E-2</v>
      </c>
      <c r="H188" s="330">
        <f t="shared" si="25"/>
        <v>4.1500000000000002E-2</v>
      </c>
      <c r="I188" s="331">
        <f t="shared" si="26"/>
        <v>5.6921006822322762E-3</v>
      </c>
      <c r="J188" s="311">
        <f t="shared" si="27"/>
        <v>6.6487529999999934E-3</v>
      </c>
      <c r="K188" s="311">
        <f t="shared" si="28"/>
        <v>6.1064356901949286E-2</v>
      </c>
      <c r="L188" s="311">
        <f t="shared" si="29"/>
        <v>0.10286435690194928</v>
      </c>
    </row>
    <row r="194" spans="3:3">
      <c r="C194" s="65"/>
    </row>
  </sheetData>
  <printOptions horizontalCentered="1"/>
  <pageMargins left="0.7" right="0.7" top="0.75" bottom="0.25" header="0.25" footer="0.25"/>
  <pageSetup scale="50" pageOrder="overThenDown" orientation="landscape" r:id="rId1"/>
  <headerFooter>
    <oddHeader>&amp;C&amp;A&amp;R&amp;8CASE NO. 2013-00148
ATTACHMENT 1
TO STAFF DR. NO. 2-48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188"/>
  <sheetViews>
    <sheetView view="pageBreakPreview" zoomScale="60" zoomScaleNormal="90" workbookViewId="0"/>
  </sheetViews>
  <sheetFormatPr defaultColWidth="9.140625" defaultRowHeight="9" outlineLevelCol="1"/>
  <cols>
    <col min="1" max="1" width="9" style="349" customWidth="1"/>
    <col min="2" max="3" width="5.7109375" style="337" customWidth="1"/>
    <col min="4" max="4" width="7.42578125" style="337" customWidth="1"/>
    <col min="5" max="5" width="8" style="337" customWidth="1"/>
    <col min="6" max="6" width="6.7109375" style="338" customWidth="1"/>
    <col min="7" max="7" width="7.140625" style="339" customWidth="1"/>
    <col min="8" max="8" width="6.7109375" style="339" customWidth="1"/>
    <col min="9" max="10" width="6.28515625" style="337" customWidth="1"/>
    <col min="11" max="11" width="7.42578125" style="340" customWidth="1"/>
    <col min="12" max="12" width="8" style="340" customWidth="1"/>
    <col min="13" max="13" width="6.7109375" style="338" customWidth="1"/>
    <col min="14" max="14" width="7.140625" style="339" customWidth="1"/>
    <col min="15" max="15" width="6.7109375" style="339" customWidth="1"/>
    <col min="16" max="17" width="7.140625" style="341" hidden="1" customWidth="1" outlineLevel="1"/>
    <col min="18" max="19" width="6.28515625" style="339" hidden="1" customWidth="1" outlineLevel="1"/>
    <col min="20" max="20" width="6.28515625" style="342" hidden="1" customWidth="1" outlineLevel="1"/>
    <col min="21" max="22" width="6.28515625" style="339" hidden="1" customWidth="1" outlineLevel="1"/>
    <col min="23" max="23" width="4.28515625" style="343" hidden="1" customWidth="1" outlineLevel="1" collapsed="1"/>
    <col min="24" max="24" width="4.28515625" style="343" hidden="1" customWidth="1" outlineLevel="1"/>
    <col min="25" max="25" width="6" style="344" hidden="1" customWidth="1" outlineLevel="1"/>
    <col min="26" max="26" width="6.140625" style="344" hidden="1" customWidth="1" outlineLevel="1"/>
    <col min="27" max="27" width="5.42578125" style="345" hidden="1" customWidth="1" outlineLevel="1"/>
    <col min="28" max="28" width="5.42578125" style="339" hidden="1" customWidth="1" outlineLevel="1"/>
    <col min="29" max="29" width="5" style="339" hidden="1" customWidth="1" outlineLevel="1"/>
    <col min="30" max="31" width="4.42578125" style="339" hidden="1" customWidth="1" outlineLevel="1"/>
    <col min="32" max="32" width="6" style="339" hidden="1" customWidth="1" outlineLevel="1"/>
    <col min="33" max="33" width="6.140625" style="344" hidden="1" customWidth="1" outlineLevel="1"/>
    <col min="34" max="34" width="5.42578125" style="345" hidden="1" customWidth="1" outlineLevel="1"/>
    <col min="35" max="35" width="5.42578125" style="339" hidden="1" customWidth="1" outlineLevel="1"/>
    <col min="36" max="36" width="5" style="339" hidden="1" customWidth="1" outlineLevel="1"/>
    <col min="37" max="38" width="6.28515625" style="343" hidden="1" customWidth="1" outlineLevel="1"/>
    <col min="39" max="40" width="6.28515625" style="344" hidden="1" customWidth="1" outlineLevel="1"/>
    <col min="41" max="41" width="6.28515625" style="345" hidden="1" customWidth="1" outlineLevel="1"/>
    <col min="42" max="43" width="6.28515625" style="339" hidden="1" customWidth="1" outlineLevel="1"/>
    <col min="44" max="44" width="6.42578125" style="341" hidden="1" customWidth="1" outlineLevel="1"/>
    <col min="45" max="45" width="5.140625" style="341" hidden="1" customWidth="1" outlineLevel="1"/>
    <col min="46" max="46" width="6" style="339" hidden="1" customWidth="1" outlineLevel="1"/>
    <col min="47" max="47" width="6.140625" style="339" hidden="1" customWidth="1" outlineLevel="1"/>
    <col min="48" max="48" width="5.28515625" style="342" hidden="1" customWidth="1" outlineLevel="1"/>
    <col min="49" max="49" width="5.42578125" style="339" hidden="1" customWidth="1" outlineLevel="1"/>
    <col min="50" max="50" width="5" style="339" hidden="1" customWidth="1" outlineLevel="1"/>
    <col min="51" max="51" width="4.85546875" style="343" bestFit="1" customWidth="1" collapsed="1"/>
    <col min="52" max="52" width="4.85546875" style="343" bestFit="1" customWidth="1"/>
    <col min="53" max="53" width="6.140625" style="344" bestFit="1" customWidth="1"/>
    <col min="54" max="54" width="6.28515625" style="343" bestFit="1" customWidth="1"/>
    <col min="55" max="55" width="5.42578125" style="345" bestFit="1" customWidth="1"/>
    <col min="56" max="56" width="6" style="339" bestFit="1" customWidth="1"/>
    <col min="57" max="57" width="5.7109375" style="339" bestFit="1" customWidth="1"/>
    <col min="58" max="58" width="8.42578125" style="343" bestFit="1" customWidth="1"/>
    <col min="59" max="59" width="4.85546875" style="343" bestFit="1" customWidth="1"/>
    <col min="60" max="60" width="6.140625" style="344" bestFit="1" customWidth="1"/>
    <col min="61" max="61" width="6.28515625" style="344" bestFit="1" customWidth="1"/>
    <col min="62" max="62" width="5.42578125" style="345" bestFit="1" customWidth="1"/>
    <col min="63" max="63" width="6" style="339" bestFit="1" customWidth="1"/>
    <col min="64" max="64" width="5.7109375" style="339" bestFit="1" customWidth="1"/>
    <col min="65" max="65" width="6.5703125" style="339" bestFit="1" customWidth="1"/>
    <col min="66" max="66" width="4.85546875" style="339" bestFit="1" customWidth="1"/>
    <col min="67" max="67" width="6.140625" style="339" bestFit="1" customWidth="1"/>
    <col min="68" max="68" width="6.28515625" style="339" bestFit="1" customWidth="1"/>
    <col min="69" max="69" width="5.42578125" style="339" bestFit="1" customWidth="1"/>
    <col min="70" max="70" width="6" style="339" bestFit="1" customWidth="1"/>
    <col min="71" max="71" width="5.7109375" style="339" bestFit="1" customWidth="1"/>
    <col min="72" max="73" width="4.85546875" style="343" bestFit="1" customWidth="1"/>
    <col min="74" max="74" width="6.140625" style="344" bestFit="1" customWidth="1"/>
    <col min="75" max="75" width="6.28515625" style="344" bestFit="1" customWidth="1"/>
    <col min="76" max="76" width="5.42578125" style="345" bestFit="1" customWidth="1"/>
    <col min="77" max="77" width="6" style="339" bestFit="1" customWidth="1"/>
    <col min="78" max="78" width="5.7109375" style="339" bestFit="1" customWidth="1"/>
    <col min="79" max="80" width="5.7109375" style="341" bestFit="1" customWidth="1"/>
    <col min="81" max="81" width="6.140625" style="339" bestFit="1" customWidth="1"/>
    <col min="82" max="82" width="6.28515625" style="339" bestFit="1" customWidth="1"/>
    <col min="83" max="83" width="6" style="345" bestFit="1" customWidth="1"/>
    <col min="84" max="84" width="6" style="339" bestFit="1" customWidth="1"/>
    <col min="85" max="85" width="5.7109375" style="339" bestFit="1" customWidth="1"/>
    <col min="86" max="86" width="5.85546875" style="343" bestFit="1" customWidth="1"/>
    <col min="87" max="87" width="4.85546875" style="343" bestFit="1" customWidth="1"/>
    <col min="88" max="88" width="6.140625" style="344" bestFit="1" customWidth="1"/>
    <col min="89" max="89" width="6.28515625" style="344" bestFit="1" customWidth="1"/>
    <col min="90" max="90" width="6" style="345" bestFit="1" customWidth="1"/>
    <col min="91" max="91" width="6" style="339" bestFit="1" customWidth="1"/>
    <col min="92" max="92" width="5.7109375" style="339" bestFit="1" customWidth="1"/>
    <col min="93" max="94" width="5.85546875" style="343" bestFit="1" customWidth="1"/>
    <col min="95" max="95" width="6.140625" style="339" bestFit="1" customWidth="1"/>
    <col min="96" max="96" width="6.28515625" style="339" bestFit="1" customWidth="1"/>
    <col min="97" max="97" width="5.85546875" style="345" bestFit="1" customWidth="1"/>
    <col min="98" max="98" width="6" style="339" bestFit="1" customWidth="1"/>
    <col min="99" max="99" width="5.85546875" style="339" bestFit="1" customWidth="1"/>
    <col min="100" max="101" width="4.85546875" style="343" bestFit="1" customWidth="1"/>
    <col min="102" max="102" width="6.140625" style="344" bestFit="1" customWidth="1"/>
    <col min="103" max="103" width="6.28515625" style="344" bestFit="1" customWidth="1"/>
    <col min="104" max="104" width="5.42578125" style="345" bestFit="1" customWidth="1"/>
    <col min="105" max="105" width="6" style="339" bestFit="1" customWidth="1"/>
    <col min="106" max="106" width="5.7109375" style="339" bestFit="1" customWidth="1"/>
    <col min="107" max="108" width="5.28515625" style="339" bestFit="1" customWidth="1"/>
    <col min="109" max="109" width="6.140625" style="339" bestFit="1" customWidth="1"/>
    <col min="110" max="110" width="6.28515625" style="339" bestFit="1" customWidth="1"/>
    <col min="111" max="111" width="6" style="342" bestFit="1" customWidth="1"/>
    <col min="112" max="112" width="6" style="339" bestFit="1" customWidth="1"/>
    <col min="113" max="113" width="5.7109375" style="339" bestFit="1" customWidth="1"/>
    <col min="114" max="115" width="5.7109375" style="341" bestFit="1" customWidth="1"/>
    <col min="116" max="116" width="6.140625" style="339" bestFit="1" customWidth="1"/>
    <col min="117" max="117" width="6.28515625" style="339" bestFit="1" customWidth="1"/>
    <col min="118" max="118" width="6" style="342" bestFit="1" customWidth="1"/>
    <col min="119" max="119" width="6" style="339" bestFit="1" customWidth="1"/>
    <col min="120" max="120" width="5.7109375" style="339" bestFit="1" customWidth="1"/>
    <col min="121" max="122" width="4.85546875" style="343" bestFit="1" customWidth="1"/>
    <col min="123" max="123" width="6.140625" style="344" bestFit="1" customWidth="1"/>
    <col min="124" max="124" width="6.28515625" style="344" bestFit="1" customWidth="1"/>
    <col min="125" max="125" width="5.42578125" style="345" bestFit="1" customWidth="1"/>
    <col min="126" max="126" width="6" style="339" bestFit="1" customWidth="1"/>
    <col min="127" max="127" width="5.7109375" style="339" bestFit="1" customWidth="1"/>
    <col min="128" max="129" width="4.85546875" style="343" bestFit="1" customWidth="1"/>
    <col min="130" max="130" width="6.140625" style="344" bestFit="1" customWidth="1"/>
    <col min="131" max="131" width="6.28515625" style="339" bestFit="1" customWidth="1"/>
    <col min="132" max="132" width="5.42578125" style="345" bestFit="1" customWidth="1"/>
    <col min="133" max="133" width="6" style="339" bestFit="1" customWidth="1"/>
    <col min="134" max="134" width="5.7109375" style="339" bestFit="1" customWidth="1"/>
    <col min="135" max="136" width="4.85546875" style="343" bestFit="1" customWidth="1"/>
    <col min="137" max="137" width="6.140625" style="344" bestFit="1" customWidth="1"/>
    <col min="138" max="138" width="6.28515625" style="344" bestFit="1" customWidth="1"/>
    <col min="139" max="139" width="5.42578125" style="345" bestFit="1" customWidth="1"/>
    <col min="140" max="140" width="6" style="339" bestFit="1" customWidth="1"/>
    <col min="141" max="141" width="5.7109375" style="339" bestFit="1" customWidth="1"/>
    <col min="142" max="143" width="4.85546875" style="339" bestFit="1" customWidth="1"/>
    <col min="144" max="144" width="6.140625" style="339" bestFit="1" customWidth="1"/>
    <col min="145" max="145" width="6.28515625" style="344" bestFit="1" customWidth="1"/>
    <col min="146" max="147" width="6" style="339" bestFit="1" customWidth="1"/>
    <col min="148" max="148" width="5.7109375" style="339" bestFit="1" customWidth="1"/>
    <col min="149" max="150" width="4.85546875" style="344" bestFit="1" customWidth="1"/>
    <col min="151" max="151" width="6.140625" style="339" bestFit="1" customWidth="1"/>
    <col min="152" max="152" width="6.28515625" style="344" bestFit="1" customWidth="1"/>
    <col min="153" max="154" width="6" style="339" bestFit="1" customWidth="1"/>
    <col min="155" max="155" width="5.7109375" style="339" bestFit="1" customWidth="1"/>
    <col min="156" max="156" width="2.7109375" style="339" customWidth="1"/>
    <col min="157" max="157" width="3.5703125" style="346" customWidth="1"/>
    <col min="158" max="158" width="3.7109375" style="346" customWidth="1"/>
    <col min="159" max="159" width="4" style="346" customWidth="1"/>
    <col min="160" max="160" width="3.85546875" style="346" customWidth="1"/>
    <col min="161" max="161" width="4.42578125" style="346" customWidth="1"/>
    <col min="162" max="162" width="3.5703125" style="346" customWidth="1"/>
    <col min="163" max="164" width="4" style="346" bestFit="1" customWidth="1"/>
    <col min="165" max="165" width="4.28515625" style="346" bestFit="1" customWidth="1"/>
    <col min="166" max="166" width="4" style="346" bestFit="1" customWidth="1"/>
    <col min="167" max="167" width="4.28515625" style="346" bestFit="1" customWidth="1"/>
    <col min="168" max="168" width="4" style="346" bestFit="1" customWidth="1"/>
    <col min="169" max="177" width="4" style="344" bestFit="1" customWidth="1"/>
    <col min="178" max="178" width="4.85546875" style="344" bestFit="1" customWidth="1"/>
    <col min="179" max="179" width="6.140625" style="344" bestFit="1" customWidth="1"/>
    <col min="180" max="180" width="7.140625" style="342" bestFit="1" customWidth="1"/>
    <col min="181" max="181" width="3.140625" style="339" bestFit="1" customWidth="1"/>
    <col min="182" max="182" width="4" style="339" bestFit="1" customWidth="1"/>
    <col min="183" max="16384" width="9.140625" style="339"/>
  </cols>
  <sheetData>
    <row r="1" spans="1:180">
      <c r="A1" s="336" t="s">
        <v>527</v>
      </c>
    </row>
    <row r="2" spans="1:180">
      <c r="A2" s="347"/>
    </row>
    <row r="5" spans="1:180">
      <c r="A5" s="336"/>
      <c r="G5" s="342"/>
      <c r="EV5" s="348"/>
    </row>
    <row r="6" spans="1:180">
      <c r="A6" s="336"/>
      <c r="FA6" s="346" t="s">
        <v>528</v>
      </c>
    </row>
    <row r="7" spans="1:180">
      <c r="ET7" s="350"/>
      <c r="FA7" s="346" t="s">
        <v>529</v>
      </c>
    </row>
    <row r="8" spans="1:180">
      <c r="FA8" s="346" t="s">
        <v>530</v>
      </c>
      <c r="FI8" s="346" t="s">
        <v>531</v>
      </c>
    </row>
    <row r="9" spans="1:180">
      <c r="B9" s="337" t="s">
        <v>472</v>
      </c>
      <c r="C9" s="337" t="s">
        <v>472</v>
      </c>
      <c r="D9" s="337" t="s">
        <v>472</v>
      </c>
      <c r="E9" s="337" t="s">
        <v>472</v>
      </c>
      <c r="F9" s="337" t="s">
        <v>472</v>
      </c>
      <c r="G9" s="343" t="s">
        <v>472</v>
      </c>
      <c r="AR9" s="341" t="s">
        <v>532</v>
      </c>
      <c r="AY9" s="351"/>
      <c r="BF9" s="343" t="s">
        <v>533</v>
      </c>
      <c r="BM9" s="352" t="s">
        <v>534</v>
      </c>
      <c r="CH9" s="337"/>
      <c r="FA9" s="346" t="s">
        <v>535</v>
      </c>
      <c r="FI9" s="346" t="s">
        <v>536</v>
      </c>
      <c r="FW9" s="340"/>
    </row>
    <row r="10" spans="1:180">
      <c r="B10" s="337" t="s">
        <v>530</v>
      </c>
      <c r="C10" s="337" t="s">
        <v>530</v>
      </c>
      <c r="D10" s="337" t="s">
        <v>530</v>
      </c>
      <c r="E10" s="337" t="s">
        <v>530</v>
      </c>
      <c r="F10" s="337" t="s">
        <v>530</v>
      </c>
      <c r="G10" s="345" t="s">
        <v>530</v>
      </c>
      <c r="H10" s="345" t="s">
        <v>530</v>
      </c>
      <c r="I10" s="337" t="s">
        <v>474</v>
      </c>
      <c r="J10" s="337" t="s">
        <v>474</v>
      </c>
      <c r="K10" s="337" t="s">
        <v>474</v>
      </c>
      <c r="L10" s="337" t="s">
        <v>474</v>
      </c>
      <c r="M10" s="337" t="s">
        <v>474</v>
      </c>
      <c r="N10" s="343" t="s">
        <v>474</v>
      </c>
      <c r="O10" s="343" t="s">
        <v>474</v>
      </c>
      <c r="P10" s="341" t="s">
        <v>537</v>
      </c>
      <c r="Q10" s="341" t="s">
        <v>537</v>
      </c>
      <c r="R10" s="342" t="s">
        <v>537</v>
      </c>
      <c r="S10" s="342" t="s">
        <v>537</v>
      </c>
      <c r="T10" s="342" t="s">
        <v>537</v>
      </c>
      <c r="U10" s="352" t="s">
        <v>537</v>
      </c>
      <c r="V10" s="352" t="s">
        <v>537</v>
      </c>
      <c r="W10" s="343" t="s">
        <v>538</v>
      </c>
      <c r="X10" s="343" t="s">
        <v>538</v>
      </c>
      <c r="Y10" s="343" t="s">
        <v>538</v>
      </c>
      <c r="Z10" s="343" t="s">
        <v>538</v>
      </c>
      <c r="AA10" s="343" t="s">
        <v>538</v>
      </c>
      <c r="AB10" s="343" t="s">
        <v>538</v>
      </c>
      <c r="AC10" s="343" t="s">
        <v>538</v>
      </c>
      <c r="AD10" s="353" t="s">
        <v>539</v>
      </c>
      <c r="AE10" s="353" t="s">
        <v>539</v>
      </c>
      <c r="AF10" s="353" t="s">
        <v>539</v>
      </c>
      <c r="AG10" s="354" t="s">
        <v>539</v>
      </c>
      <c r="AH10" s="355" t="s">
        <v>539</v>
      </c>
      <c r="AI10" s="353" t="s">
        <v>539</v>
      </c>
      <c r="AJ10" s="353" t="s">
        <v>539</v>
      </c>
      <c r="AK10" s="343" t="s">
        <v>540</v>
      </c>
      <c r="AL10" s="343" t="s">
        <v>540</v>
      </c>
      <c r="AM10" s="344" t="s">
        <v>540</v>
      </c>
      <c r="AN10" s="344" t="s">
        <v>540</v>
      </c>
      <c r="AO10" s="345" t="s">
        <v>540</v>
      </c>
      <c r="AP10" s="352" t="s">
        <v>540</v>
      </c>
      <c r="AQ10" s="352" t="s">
        <v>540</v>
      </c>
      <c r="AR10" s="341" t="s">
        <v>476</v>
      </c>
      <c r="AS10" s="341" t="s">
        <v>476</v>
      </c>
      <c r="AT10" s="341" t="s">
        <v>476</v>
      </c>
      <c r="AU10" s="341" t="s">
        <v>476</v>
      </c>
      <c r="AV10" s="341" t="s">
        <v>476</v>
      </c>
      <c r="AW10" s="341" t="s">
        <v>476</v>
      </c>
      <c r="AX10" s="341" t="s">
        <v>476</v>
      </c>
      <c r="AY10" s="343" t="s">
        <v>478</v>
      </c>
      <c r="AZ10" s="343" t="s">
        <v>478</v>
      </c>
      <c r="BA10" s="343" t="s">
        <v>478</v>
      </c>
      <c r="BB10" s="343" t="s">
        <v>478</v>
      </c>
      <c r="BC10" s="343" t="s">
        <v>478</v>
      </c>
      <c r="BD10" s="343" t="s">
        <v>478</v>
      </c>
      <c r="BE10" s="343" t="s">
        <v>478</v>
      </c>
      <c r="BF10" s="343" t="s">
        <v>472</v>
      </c>
      <c r="BG10" s="343" t="s">
        <v>472</v>
      </c>
      <c r="BH10" s="343" t="s">
        <v>472</v>
      </c>
      <c r="BI10" s="343" t="s">
        <v>472</v>
      </c>
      <c r="BJ10" s="343" t="s">
        <v>472</v>
      </c>
      <c r="BK10" s="343" t="s">
        <v>472</v>
      </c>
      <c r="BL10" s="343" t="s">
        <v>472</v>
      </c>
      <c r="BM10" s="352" t="s">
        <v>434</v>
      </c>
      <c r="BN10" s="352" t="s">
        <v>434</v>
      </c>
      <c r="BO10" s="352" t="s">
        <v>434</v>
      </c>
      <c r="BP10" s="352" t="s">
        <v>434</v>
      </c>
      <c r="BQ10" s="352" t="s">
        <v>434</v>
      </c>
      <c r="BR10" s="352" t="s">
        <v>434</v>
      </c>
      <c r="BS10" s="352" t="s">
        <v>434</v>
      </c>
      <c r="BT10" s="343" t="s">
        <v>481</v>
      </c>
      <c r="BU10" s="343" t="s">
        <v>481</v>
      </c>
      <c r="BV10" s="343" t="s">
        <v>481</v>
      </c>
      <c r="BW10" s="343" t="s">
        <v>481</v>
      </c>
      <c r="BX10" s="343" t="s">
        <v>481</v>
      </c>
      <c r="BY10" s="343" t="s">
        <v>481</v>
      </c>
      <c r="BZ10" s="343" t="s">
        <v>481</v>
      </c>
      <c r="CA10" s="341" t="s">
        <v>541</v>
      </c>
      <c r="CB10" s="341" t="s">
        <v>541</v>
      </c>
      <c r="CC10" s="342" t="s">
        <v>541</v>
      </c>
      <c r="CD10" s="342" t="s">
        <v>541</v>
      </c>
      <c r="CE10" s="345" t="s">
        <v>541</v>
      </c>
      <c r="CF10" s="352" t="s">
        <v>541</v>
      </c>
      <c r="CG10" s="352" t="s">
        <v>541</v>
      </c>
      <c r="CH10" s="337" t="s">
        <v>542</v>
      </c>
      <c r="CI10" s="337" t="s">
        <v>542</v>
      </c>
      <c r="CJ10" s="337" t="s">
        <v>542</v>
      </c>
      <c r="CK10" s="337" t="s">
        <v>542</v>
      </c>
      <c r="CL10" s="337" t="s">
        <v>542</v>
      </c>
      <c r="CM10" s="337" t="s">
        <v>542</v>
      </c>
      <c r="CN10" s="337" t="s">
        <v>542</v>
      </c>
      <c r="CO10" s="343" t="s">
        <v>543</v>
      </c>
      <c r="CP10" s="343" t="s">
        <v>543</v>
      </c>
      <c r="CQ10" s="342" t="s">
        <v>543</v>
      </c>
      <c r="CR10" s="342" t="s">
        <v>543</v>
      </c>
      <c r="CS10" s="345" t="s">
        <v>543</v>
      </c>
      <c r="CT10" s="352" t="s">
        <v>543</v>
      </c>
      <c r="CU10" s="352" t="s">
        <v>543</v>
      </c>
      <c r="CV10" s="343" t="s">
        <v>483</v>
      </c>
      <c r="CW10" s="343" t="s">
        <v>483</v>
      </c>
      <c r="CX10" s="343" t="s">
        <v>483</v>
      </c>
      <c r="CY10" s="343" t="s">
        <v>483</v>
      </c>
      <c r="CZ10" s="343" t="s">
        <v>483</v>
      </c>
      <c r="DA10" s="343" t="s">
        <v>483</v>
      </c>
      <c r="DB10" s="343" t="s">
        <v>483</v>
      </c>
      <c r="DC10" s="342" t="s">
        <v>544</v>
      </c>
      <c r="DD10" s="342" t="s">
        <v>544</v>
      </c>
      <c r="DE10" s="342" t="s">
        <v>544</v>
      </c>
      <c r="DF10" s="342" t="s">
        <v>544</v>
      </c>
      <c r="DG10" s="342" t="s">
        <v>544</v>
      </c>
      <c r="DH10" s="352" t="s">
        <v>544</v>
      </c>
      <c r="DI10" s="352" t="s">
        <v>544</v>
      </c>
      <c r="DJ10" s="341" t="s">
        <v>485</v>
      </c>
      <c r="DK10" s="341" t="s">
        <v>485</v>
      </c>
      <c r="DL10" s="341" t="s">
        <v>485</v>
      </c>
      <c r="DM10" s="341" t="s">
        <v>485</v>
      </c>
      <c r="DN10" s="341" t="s">
        <v>485</v>
      </c>
      <c r="DO10" s="341" t="s">
        <v>485</v>
      </c>
      <c r="DP10" s="341" t="s">
        <v>485</v>
      </c>
      <c r="DQ10" s="343" t="s">
        <v>545</v>
      </c>
      <c r="DR10" s="343" t="s">
        <v>545</v>
      </c>
      <c r="DS10" s="343" t="s">
        <v>545</v>
      </c>
      <c r="DT10" s="343" t="s">
        <v>545</v>
      </c>
      <c r="DU10" s="343" t="s">
        <v>545</v>
      </c>
      <c r="DV10" s="343" t="s">
        <v>545</v>
      </c>
      <c r="DW10" s="343" t="s">
        <v>545</v>
      </c>
      <c r="DX10" s="343" t="s">
        <v>546</v>
      </c>
      <c r="DY10" s="343" t="s">
        <v>546</v>
      </c>
      <c r="DZ10" s="344" t="s">
        <v>546</v>
      </c>
      <c r="EA10" s="342" t="s">
        <v>546</v>
      </c>
      <c r="EB10" s="345" t="s">
        <v>546</v>
      </c>
      <c r="EC10" s="352" t="s">
        <v>546</v>
      </c>
      <c r="ED10" s="352" t="s">
        <v>546</v>
      </c>
      <c r="EE10" s="337" t="s">
        <v>487</v>
      </c>
      <c r="EF10" s="337" t="s">
        <v>487</v>
      </c>
      <c r="EG10" s="340" t="s">
        <v>487</v>
      </c>
      <c r="EH10" s="340" t="s">
        <v>487</v>
      </c>
      <c r="EI10" s="338" t="s">
        <v>487</v>
      </c>
      <c r="EJ10" s="352" t="s">
        <v>487</v>
      </c>
      <c r="EK10" s="352" t="s">
        <v>487</v>
      </c>
      <c r="EL10" s="352" t="s">
        <v>547</v>
      </c>
      <c r="EM10" s="352" t="s">
        <v>547</v>
      </c>
      <c r="EN10" s="352" t="s">
        <v>547</v>
      </c>
      <c r="EO10" s="340" t="s">
        <v>547</v>
      </c>
      <c r="EP10" s="352" t="s">
        <v>547</v>
      </c>
      <c r="EQ10" s="352" t="s">
        <v>547</v>
      </c>
      <c r="ER10" s="352" t="s">
        <v>547</v>
      </c>
      <c r="ES10" s="340" t="s">
        <v>548</v>
      </c>
      <c r="ET10" s="340" t="s">
        <v>548</v>
      </c>
      <c r="EU10" s="352" t="s">
        <v>548</v>
      </c>
      <c r="EV10" s="340" t="s">
        <v>548</v>
      </c>
      <c r="EW10" s="352" t="s">
        <v>548</v>
      </c>
      <c r="EX10" s="352" t="s">
        <v>548</v>
      </c>
      <c r="EY10" s="352" t="s">
        <v>548</v>
      </c>
      <c r="EZ10" s="356"/>
      <c r="FA10" s="357" t="s">
        <v>472</v>
      </c>
      <c r="FB10" s="357" t="s">
        <v>474</v>
      </c>
      <c r="FC10" s="357" t="s">
        <v>549</v>
      </c>
      <c r="FD10" s="357" t="s">
        <v>538</v>
      </c>
      <c r="FE10" s="357" t="s">
        <v>539</v>
      </c>
      <c r="FF10" s="357" t="s">
        <v>550</v>
      </c>
      <c r="FG10" s="357" t="s">
        <v>476</v>
      </c>
      <c r="FH10" s="357" t="s">
        <v>478</v>
      </c>
      <c r="FI10" s="357" t="s">
        <v>472</v>
      </c>
      <c r="FJ10" s="357" t="s">
        <v>434</v>
      </c>
      <c r="FK10" s="357" t="s">
        <v>481</v>
      </c>
      <c r="FL10" s="357" t="s">
        <v>541</v>
      </c>
      <c r="FM10" s="340" t="s">
        <v>542</v>
      </c>
      <c r="FN10" s="340" t="s">
        <v>551</v>
      </c>
      <c r="FO10" s="340" t="s">
        <v>483</v>
      </c>
      <c r="FP10" s="340" t="s">
        <v>552</v>
      </c>
      <c r="FQ10" s="340" t="s">
        <v>485</v>
      </c>
      <c r="FR10" s="340" t="s">
        <v>545</v>
      </c>
      <c r="FS10" s="340" t="s">
        <v>546</v>
      </c>
      <c r="FT10" s="340" t="s">
        <v>487</v>
      </c>
      <c r="FU10" s="340" t="s">
        <v>547</v>
      </c>
      <c r="FV10" s="340" t="s">
        <v>548</v>
      </c>
      <c r="FW10" s="340" t="s">
        <v>435</v>
      </c>
      <c r="FX10" s="352" t="s">
        <v>436</v>
      </c>
    </row>
    <row r="11" spans="1:180">
      <c r="A11" s="349" t="s">
        <v>553</v>
      </c>
      <c r="B11" s="337" t="s">
        <v>554</v>
      </c>
      <c r="C11" s="337" t="s">
        <v>555</v>
      </c>
      <c r="D11" s="337" t="s">
        <v>23</v>
      </c>
      <c r="E11" s="337" t="s">
        <v>18</v>
      </c>
      <c r="F11" s="337" t="s">
        <v>19</v>
      </c>
      <c r="G11" s="356" t="s">
        <v>421</v>
      </c>
      <c r="H11" s="356" t="s">
        <v>421</v>
      </c>
      <c r="I11" s="337" t="s">
        <v>554</v>
      </c>
      <c r="J11" s="337" t="s">
        <v>555</v>
      </c>
      <c r="K11" s="340" t="s">
        <v>23</v>
      </c>
      <c r="L11" s="340" t="s">
        <v>18</v>
      </c>
      <c r="M11" s="338" t="s">
        <v>19</v>
      </c>
      <c r="N11" s="356" t="s">
        <v>421</v>
      </c>
      <c r="O11" s="356" t="s">
        <v>421</v>
      </c>
      <c r="P11" s="341" t="s">
        <v>554</v>
      </c>
      <c r="Q11" s="341" t="s">
        <v>555</v>
      </c>
      <c r="R11" s="339" t="s">
        <v>23</v>
      </c>
      <c r="S11" s="339" t="s">
        <v>18</v>
      </c>
      <c r="T11" s="342" t="s">
        <v>19</v>
      </c>
      <c r="U11" s="356" t="s">
        <v>421</v>
      </c>
      <c r="V11" s="356" t="s">
        <v>421</v>
      </c>
      <c r="W11" s="343" t="s">
        <v>554</v>
      </c>
      <c r="X11" s="343" t="s">
        <v>555</v>
      </c>
      <c r="Y11" s="344" t="s">
        <v>23</v>
      </c>
      <c r="Z11" s="344" t="s">
        <v>18</v>
      </c>
      <c r="AA11" s="345" t="s">
        <v>19</v>
      </c>
      <c r="AB11" s="356" t="s">
        <v>421</v>
      </c>
      <c r="AC11" s="356" t="s">
        <v>421</v>
      </c>
      <c r="AD11" s="341" t="s">
        <v>554</v>
      </c>
      <c r="AE11" s="341" t="s">
        <v>555</v>
      </c>
      <c r="AF11" s="339" t="s">
        <v>23</v>
      </c>
      <c r="AG11" s="344" t="s">
        <v>18</v>
      </c>
      <c r="AH11" s="345" t="s">
        <v>19</v>
      </c>
      <c r="AI11" s="356" t="s">
        <v>421</v>
      </c>
      <c r="AJ11" s="356" t="s">
        <v>421</v>
      </c>
      <c r="AK11" s="343" t="s">
        <v>554</v>
      </c>
      <c r="AL11" s="343" t="s">
        <v>555</v>
      </c>
      <c r="AM11" s="344" t="s">
        <v>23</v>
      </c>
      <c r="AN11" s="344" t="s">
        <v>18</v>
      </c>
      <c r="AO11" s="345" t="s">
        <v>19</v>
      </c>
      <c r="AP11" s="356" t="s">
        <v>421</v>
      </c>
      <c r="AQ11" s="356" t="s">
        <v>421</v>
      </c>
      <c r="AR11" s="341" t="s">
        <v>554</v>
      </c>
      <c r="AS11" s="341" t="s">
        <v>555</v>
      </c>
      <c r="AT11" s="339" t="s">
        <v>23</v>
      </c>
      <c r="AU11" s="339" t="s">
        <v>18</v>
      </c>
      <c r="AV11" s="352" t="s">
        <v>19</v>
      </c>
      <c r="AW11" s="356" t="s">
        <v>421</v>
      </c>
      <c r="AX11" s="356" t="s">
        <v>421</v>
      </c>
      <c r="AY11" s="343" t="s">
        <v>554</v>
      </c>
      <c r="AZ11" s="343" t="s">
        <v>555</v>
      </c>
      <c r="BA11" s="344" t="s">
        <v>23</v>
      </c>
      <c r="BB11" s="343" t="s">
        <v>18</v>
      </c>
      <c r="BC11" s="345" t="s">
        <v>19</v>
      </c>
      <c r="BD11" s="356" t="s">
        <v>421</v>
      </c>
      <c r="BE11" s="356" t="s">
        <v>421</v>
      </c>
      <c r="BF11" s="343" t="s">
        <v>554</v>
      </c>
      <c r="BG11" s="343" t="s">
        <v>555</v>
      </c>
      <c r="BH11" s="344" t="s">
        <v>23</v>
      </c>
      <c r="BI11" s="344" t="s">
        <v>18</v>
      </c>
      <c r="BJ11" s="345" t="s">
        <v>19</v>
      </c>
      <c r="BK11" s="356" t="s">
        <v>421</v>
      </c>
      <c r="BL11" s="356" t="s">
        <v>421</v>
      </c>
      <c r="BM11" s="343" t="s">
        <v>554</v>
      </c>
      <c r="BN11" s="343" t="s">
        <v>555</v>
      </c>
      <c r="BO11" s="344" t="s">
        <v>23</v>
      </c>
      <c r="BP11" s="344" t="s">
        <v>18</v>
      </c>
      <c r="BQ11" s="345" t="s">
        <v>19</v>
      </c>
      <c r="BR11" s="356" t="s">
        <v>421</v>
      </c>
      <c r="BS11" s="356" t="s">
        <v>421</v>
      </c>
      <c r="BT11" s="343" t="s">
        <v>554</v>
      </c>
      <c r="BU11" s="343" t="s">
        <v>555</v>
      </c>
      <c r="BV11" s="344" t="s">
        <v>23</v>
      </c>
      <c r="BW11" s="344" t="s">
        <v>18</v>
      </c>
      <c r="BX11" s="345" t="s">
        <v>19</v>
      </c>
      <c r="BY11" s="356" t="s">
        <v>421</v>
      </c>
      <c r="BZ11" s="356" t="s">
        <v>421</v>
      </c>
      <c r="CA11" s="341" t="s">
        <v>554</v>
      </c>
      <c r="CB11" s="341" t="s">
        <v>555</v>
      </c>
      <c r="CC11" s="339" t="s">
        <v>23</v>
      </c>
      <c r="CD11" s="339" t="s">
        <v>18</v>
      </c>
      <c r="CE11" s="345" t="s">
        <v>19</v>
      </c>
      <c r="CF11" s="356" t="s">
        <v>421</v>
      </c>
      <c r="CG11" s="356" t="s">
        <v>421</v>
      </c>
      <c r="CH11" s="337" t="s">
        <v>554</v>
      </c>
      <c r="CI11" s="337" t="s">
        <v>555</v>
      </c>
      <c r="CJ11" s="340" t="s">
        <v>23</v>
      </c>
      <c r="CK11" s="340" t="s">
        <v>18</v>
      </c>
      <c r="CL11" s="338" t="s">
        <v>19</v>
      </c>
      <c r="CM11" s="356" t="s">
        <v>421</v>
      </c>
      <c r="CN11" s="356" t="s">
        <v>421</v>
      </c>
      <c r="CO11" s="343" t="s">
        <v>554</v>
      </c>
      <c r="CP11" s="343" t="s">
        <v>555</v>
      </c>
      <c r="CQ11" s="339" t="s">
        <v>23</v>
      </c>
      <c r="CR11" s="339" t="s">
        <v>18</v>
      </c>
      <c r="CS11" s="345" t="s">
        <v>19</v>
      </c>
      <c r="CT11" s="356" t="s">
        <v>421</v>
      </c>
      <c r="CU11" s="356" t="s">
        <v>421</v>
      </c>
      <c r="CV11" s="343" t="s">
        <v>554</v>
      </c>
      <c r="CW11" s="343" t="s">
        <v>555</v>
      </c>
      <c r="CX11" s="344" t="s">
        <v>23</v>
      </c>
      <c r="CY11" s="344" t="s">
        <v>18</v>
      </c>
      <c r="CZ11" s="345" t="s">
        <v>19</v>
      </c>
      <c r="DA11" s="356" t="s">
        <v>421</v>
      </c>
      <c r="DB11" s="356" t="s">
        <v>421</v>
      </c>
      <c r="DC11" s="339" t="s">
        <v>554</v>
      </c>
      <c r="DD11" s="339" t="s">
        <v>555</v>
      </c>
      <c r="DE11" s="339" t="s">
        <v>23</v>
      </c>
      <c r="DF11" s="339" t="s">
        <v>18</v>
      </c>
      <c r="DG11" s="342" t="s">
        <v>19</v>
      </c>
      <c r="DH11" s="356" t="s">
        <v>421</v>
      </c>
      <c r="DI11" s="356" t="s">
        <v>421</v>
      </c>
      <c r="DJ11" s="341" t="s">
        <v>554</v>
      </c>
      <c r="DK11" s="341" t="s">
        <v>555</v>
      </c>
      <c r="DL11" s="339" t="s">
        <v>23</v>
      </c>
      <c r="DM11" s="339" t="s">
        <v>18</v>
      </c>
      <c r="DN11" s="342" t="s">
        <v>19</v>
      </c>
      <c r="DO11" s="356" t="s">
        <v>421</v>
      </c>
      <c r="DP11" s="356" t="s">
        <v>421</v>
      </c>
      <c r="DQ11" s="343" t="s">
        <v>554</v>
      </c>
      <c r="DR11" s="343" t="s">
        <v>555</v>
      </c>
      <c r="DS11" s="344" t="s">
        <v>23</v>
      </c>
      <c r="DT11" s="344" t="s">
        <v>18</v>
      </c>
      <c r="DU11" s="345" t="s">
        <v>19</v>
      </c>
      <c r="DV11" s="356" t="s">
        <v>421</v>
      </c>
      <c r="DW11" s="356" t="s">
        <v>421</v>
      </c>
      <c r="DX11" s="343" t="s">
        <v>554</v>
      </c>
      <c r="DY11" s="343" t="s">
        <v>555</v>
      </c>
      <c r="DZ11" s="344" t="s">
        <v>23</v>
      </c>
      <c r="EA11" s="339" t="s">
        <v>18</v>
      </c>
      <c r="EB11" s="345" t="s">
        <v>19</v>
      </c>
      <c r="EC11" s="356" t="s">
        <v>421</v>
      </c>
      <c r="ED11" s="356" t="s">
        <v>421</v>
      </c>
      <c r="EE11" s="343" t="s">
        <v>554</v>
      </c>
      <c r="EF11" s="343" t="s">
        <v>555</v>
      </c>
      <c r="EG11" s="344" t="s">
        <v>23</v>
      </c>
      <c r="EH11" s="344" t="s">
        <v>18</v>
      </c>
      <c r="EI11" s="338" t="s">
        <v>19</v>
      </c>
      <c r="EJ11" s="356" t="s">
        <v>421</v>
      </c>
      <c r="EK11" s="356" t="s">
        <v>421</v>
      </c>
      <c r="EL11" s="343" t="s">
        <v>554</v>
      </c>
      <c r="EM11" s="343" t="s">
        <v>555</v>
      </c>
      <c r="EN11" s="344" t="s">
        <v>23</v>
      </c>
      <c r="EO11" s="344" t="s">
        <v>18</v>
      </c>
      <c r="EP11" s="338" t="s">
        <v>19</v>
      </c>
      <c r="EQ11" s="356" t="s">
        <v>421</v>
      </c>
      <c r="ER11" s="356" t="s">
        <v>421</v>
      </c>
      <c r="ES11" s="343" t="s">
        <v>554</v>
      </c>
      <c r="ET11" s="343" t="s">
        <v>555</v>
      </c>
      <c r="EU11" s="344" t="s">
        <v>23</v>
      </c>
      <c r="EV11" s="344" t="s">
        <v>18</v>
      </c>
      <c r="EW11" s="338" t="s">
        <v>19</v>
      </c>
      <c r="EX11" s="356" t="s">
        <v>421</v>
      </c>
      <c r="EY11" s="356" t="s">
        <v>421</v>
      </c>
      <c r="EZ11" s="356"/>
    </row>
    <row r="12" spans="1:180">
      <c r="A12" s="349">
        <v>35976</v>
      </c>
      <c r="B12" s="337">
        <v>20</v>
      </c>
      <c r="C12" s="337">
        <v>19.375</v>
      </c>
      <c r="D12" s="337">
        <f t="shared" ref="D12:D75" si="0">AVERAGE(B12:C12)</f>
        <v>19.6875</v>
      </c>
      <c r="E12" s="337">
        <v>1.08</v>
      </c>
      <c r="F12" s="338">
        <v>4.3200000000000002E-2</v>
      </c>
      <c r="G12" s="342">
        <f t="shared" ref="G12:G75" si="1">+((((((E12/4)*(1+F12)^0.25))/(D12*0.95))+(1+F12)^(0.25))^4)-1</f>
        <v>0.10475593810059314</v>
      </c>
      <c r="H12" s="350">
        <f t="shared" ref="H12:H75" si="2">G12*($FA12/$FW12)</f>
        <v>7.3323033017323996E-3</v>
      </c>
      <c r="I12" s="337">
        <v>30.5</v>
      </c>
      <c r="J12" s="337">
        <v>29.25</v>
      </c>
      <c r="K12" s="340">
        <f t="shared" ref="K12:K75" si="3">AVERAGE(I12:J12)</f>
        <v>29.875</v>
      </c>
      <c r="L12" s="340">
        <v>1.06</v>
      </c>
      <c r="M12" s="338">
        <v>8.5300000000000001E-2</v>
      </c>
      <c r="N12" s="342">
        <f t="shared" ref="N12:N75" si="4">+((((((L12/4)*(1+M12)^0.25))/(K12*0.95))+(1+M12)^(0.25))^4)-1</f>
        <v>0.12640569369364707</v>
      </c>
      <c r="O12" s="350">
        <f t="shared" ref="O12:O75" si="5">N12*($FB12/$FW12)</f>
        <v>7.0379110745751429E-3</v>
      </c>
      <c r="P12" s="341">
        <v>15.875</v>
      </c>
      <c r="Q12" s="341">
        <v>15.5</v>
      </c>
      <c r="R12" s="344">
        <f t="shared" ref="R12:R48" si="6">AVERAGE(P12:Q12)</f>
        <v>15.6875</v>
      </c>
      <c r="S12" s="339">
        <v>0.96</v>
      </c>
      <c r="T12" s="342">
        <v>3.3799999999999997E-2</v>
      </c>
      <c r="U12" s="342">
        <f t="shared" ref="U12:U45" si="7">+((((((S12/4)*(1+T12)^0.25))/(R12*0.95))+(1+T12)^(0.25))^4)-1</f>
        <v>0.1020192491872598</v>
      </c>
      <c r="V12" s="350">
        <f t="shared" ref="V12:V45" si="8">U12*($FC12/$FW12)</f>
        <v>1.1360285801919417E-3</v>
      </c>
      <c r="W12" s="343">
        <v>20.4375</v>
      </c>
      <c r="X12" s="343">
        <v>19.75</v>
      </c>
      <c r="Y12" s="344">
        <f t="shared" ref="Y12:Y75" si="9">AVERAGE(W12:X12)</f>
        <v>20.09375</v>
      </c>
      <c r="Z12" s="344">
        <v>0.62</v>
      </c>
      <c r="AA12" s="345">
        <v>8.0500000000000002E-2</v>
      </c>
      <c r="AB12" s="342">
        <f t="shared" ref="AB12:AB75" si="10">+((((((Z12/4)*(1+AA12)^0.25))/(Y12*0.95))+(1+AA12)^(0.25))^4)-1</f>
        <v>0.11602367194377838</v>
      </c>
      <c r="AC12" s="350">
        <f t="shared" ref="AC12:AC75" si="11">AB12*($FD12/$FW12)</f>
        <v>4.2450571019134169E-3</v>
      </c>
      <c r="AD12" s="358">
        <v>28.45</v>
      </c>
      <c r="AE12" s="358">
        <v>25.13</v>
      </c>
      <c r="AF12" s="344">
        <f t="shared" ref="AF12:AF75" si="12">AVERAGE(AD12:AE12)</f>
        <v>26.79</v>
      </c>
      <c r="AG12" s="344">
        <v>1.18</v>
      </c>
      <c r="AH12" s="345">
        <v>8.5599999999999996E-2</v>
      </c>
      <c r="AI12" s="342">
        <f t="shared" ref="AI12:AI75" si="13">+((((((AG12/4)*(1+AH12)^0.25))/(AF12*0.95))+(1+AH12)^(0.25))^4)-1</f>
        <v>0.13681522559100401</v>
      </c>
      <c r="AJ12" s="350">
        <f t="shared" ref="AJ12:AJ75" si="14">AI12*($FE12/$FW12)</f>
        <v>9.1875806163216056E-3</v>
      </c>
      <c r="AK12" s="343">
        <v>30.6875</v>
      </c>
      <c r="AL12" s="343">
        <v>29.25</v>
      </c>
      <c r="AM12" s="344">
        <f t="shared" ref="AM12:AM75" si="15">AVERAGE(AK12:AL12)</f>
        <v>29.96875</v>
      </c>
      <c r="AN12" s="344">
        <v>1.5</v>
      </c>
      <c r="AP12" s="342"/>
      <c r="AQ12" s="350"/>
      <c r="AR12" s="341">
        <v>24.6875</v>
      </c>
      <c r="AS12" s="341">
        <v>24.25</v>
      </c>
      <c r="AT12" s="344">
        <f t="shared" ref="AT12:AT50" si="16">AVERAGE(AR12:AS12)</f>
        <v>24.46875</v>
      </c>
      <c r="AU12" s="344">
        <v>1.32</v>
      </c>
      <c r="AW12" s="342"/>
      <c r="AX12" s="350"/>
      <c r="AY12" s="343">
        <v>36</v>
      </c>
      <c r="AZ12" s="343">
        <v>34.8125</v>
      </c>
      <c r="BA12" s="344">
        <f t="shared" ref="BA12:BA75" si="17">AVERAGE(AY12:AZ12)</f>
        <v>35.40625</v>
      </c>
      <c r="BB12" s="343">
        <v>1.64</v>
      </c>
      <c r="BC12" s="345">
        <v>5.8299999999999998E-2</v>
      </c>
      <c r="BD12" s="342">
        <f t="shared" ref="BD12:BD75" si="18">+((((((BB12/4)*(1+BC12)^0.25))/(BA12*0.95))+(1+BC12)^(0.25))^4)-1</f>
        <v>0.11085107338141431</v>
      </c>
      <c r="BE12" s="350">
        <f t="shared" ref="BE12:BE75" si="19">BD12*($FH12/$FW12)</f>
        <v>4.5848205835749322E-3</v>
      </c>
      <c r="BF12" s="343">
        <v>40.3125</v>
      </c>
      <c r="BG12" s="343">
        <v>39.8125</v>
      </c>
      <c r="BH12" s="344">
        <f t="shared" ref="BH12:BH75" si="20">AVERAGE(BF12:BG12)</f>
        <v>40.0625</v>
      </c>
      <c r="BI12" s="344">
        <v>1.48</v>
      </c>
      <c r="BJ12" s="345">
        <v>7.2599999999999998E-2</v>
      </c>
      <c r="BK12" s="342">
        <f t="shared" ref="BK12:BK75" si="21">+((((((BI12/4)*(1+BJ12)^0.25))/(BH12*0.95))+(1+BJ12)^(0.25))^4)-1</f>
        <v>0.11492195932703275</v>
      </c>
      <c r="BL12" s="350">
        <f t="shared" ref="BL12:BL75" si="22">BK12*($FI12/$FW12)</f>
        <v>1.4625209746730122E-2</v>
      </c>
      <c r="BM12" s="350"/>
      <c r="BN12" s="350"/>
      <c r="BO12" s="350"/>
      <c r="BP12" s="350"/>
      <c r="BQ12" s="350"/>
      <c r="BR12" s="350"/>
      <c r="BS12" s="350"/>
      <c r="BT12" s="343">
        <v>28.0625</v>
      </c>
      <c r="BU12" s="343">
        <v>26.375</v>
      </c>
      <c r="BV12" s="344">
        <f t="shared" ref="BV12:BV53" si="23">AVERAGE(BT12:BU12)</f>
        <v>27.21875</v>
      </c>
      <c r="BW12" s="344">
        <v>1.22</v>
      </c>
      <c r="BX12" s="345">
        <v>5.2600000000000001E-2</v>
      </c>
      <c r="BY12" s="342">
        <f t="shared" ref="BY12:BY53" si="24">+((((((BW12/4)*(1+BX12)^0.25))/(BV12*0.95))+(1+BX12)^(0.25))^4)-1</f>
        <v>0.10314843420784103</v>
      </c>
      <c r="BZ12" s="350">
        <f t="shared" ref="BZ12:BZ53" si="25">BY12*($FK12/$FW12)</f>
        <v>4.2662380245289105E-3</v>
      </c>
      <c r="CA12" s="341">
        <v>25.625</v>
      </c>
      <c r="CB12" s="341">
        <v>25</v>
      </c>
      <c r="CC12" s="344">
        <f t="shared" ref="CC12:CC50" si="26">AVERAGE(CA12:CB12)</f>
        <v>25.3125</v>
      </c>
      <c r="CD12" s="339">
        <v>0.98</v>
      </c>
      <c r="CE12" s="345">
        <v>0.106</v>
      </c>
      <c r="CF12" s="342">
        <f t="shared" ref="CF12:CF50" si="27">+((((((CD12/4)*(1+CE12)^0.25))/(CC12*0.95))+(1+CE12)^(0.25))^4)-1</f>
        <v>0.1517671675719261</v>
      </c>
      <c r="CG12" s="350">
        <f t="shared" ref="CG12:CG50" si="28">CF12*($FL12/$FW12)</f>
        <v>3.3799864490282596E-3</v>
      </c>
      <c r="CH12" s="343">
        <v>20.15625</v>
      </c>
      <c r="CI12" s="343">
        <v>19.3125</v>
      </c>
      <c r="CJ12" s="344">
        <f t="shared" ref="CJ12:CJ75" si="29">AVERAGE(CH12:CI12)</f>
        <v>19.734375</v>
      </c>
      <c r="CK12" s="344">
        <v>0.6</v>
      </c>
      <c r="CL12" s="345">
        <v>7.0000000000000007E-2</v>
      </c>
      <c r="CM12" s="342">
        <f t="shared" ref="CM12:CM34" si="30">+((((((CK12/4)*(1+CL12)^0.25))/(CJ12*0.95))+(1+CL12)^(0.25))^4)-1</f>
        <v>0.104657459841208</v>
      </c>
      <c r="CN12" s="350">
        <f t="shared" ref="CN12:CN34" si="31">CM12*($FM12/$FW12)</f>
        <v>7.9913567991749552E-3</v>
      </c>
      <c r="CO12" s="343">
        <v>39</v>
      </c>
      <c r="CP12" s="343">
        <v>36.75</v>
      </c>
      <c r="CQ12" s="344">
        <f t="shared" ref="CQ12:CQ75" si="32">AVERAGE(CO12:CP12)</f>
        <v>37.875</v>
      </c>
      <c r="CR12" s="344">
        <v>1.92</v>
      </c>
      <c r="CS12" s="345">
        <v>5.6099999999999997E-2</v>
      </c>
      <c r="CT12" s="342">
        <f t="shared" ref="CT12:CT75" si="33">+((((((CR12/4)*(1+CS12)^0.25))/(CQ12*0.95))+(1+CS12)^(0.25))^4)-1</f>
        <v>0.11359242826256666</v>
      </c>
      <c r="CU12" s="350">
        <f t="shared" ref="CU12:CU75" si="34">CT12*($FN12/$FW12)</f>
        <v>9.3964070414458232E-3</v>
      </c>
      <c r="CV12" s="343">
        <v>33.8125</v>
      </c>
      <c r="CW12" s="343">
        <v>32.9375</v>
      </c>
      <c r="CX12" s="344">
        <f t="shared" ref="CX12:CX75" si="35">AVERAGE(CV12:CW12)</f>
        <v>33.375</v>
      </c>
      <c r="CY12" s="344">
        <v>1.3</v>
      </c>
      <c r="CZ12" s="345">
        <v>7.3300000000000004E-2</v>
      </c>
      <c r="DA12" s="342">
        <f t="shared" ref="DA12:DA75" si="36">+((((((CY12/4)*(1+CZ12)^0.25))/(CX12*0.95))+(1+CZ12)^(0.25))^4)-1</f>
        <v>0.11798804364883164</v>
      </c>
      <c r="DB12" s="350">
        <f t="shared" ref="DB12:DB75" si="37">DA12*($FO12/$FW12)</f>
        <v>7.1323178845523463E-3</v>
      </c>
      <c r="DC12" s="346">
        <v>17.75</v>
      </c>
      <c r="DD12" s="346">
        <v>17.375</v>
      </c>
      <c r="DE12" s="346">
        <f t="shared" ref="DE12:DE55" si="38">AVERAGE(DC12:DD12)</f>
        <v>17.5625</v>
      </c>
      <c r="DF12" s="346">
        <v>0.76</v>
      </c>
      <c r="DH12" s="342"/>
      <c r="DI12" s="350"/>
      <c r="DJ12" s="341">
        <v>27.875</v>
      </c>
      <c r="DK12" s="341">
        <v>27.25</v>
      </c>
      <c r="DL12" s="344">
        <f t="shared" ref="DL12:DL65" si="39">AVERAGE(DJ12:DK12)</f>
        <v>27.5625</v>
      </c>
      <c r="DM12" s="344">
        <v>1.44</v>
      </c>
      <c r="DO12" s="342"/>
      <c r="DP12" s="350"/>
      <c r="DQ12" s="343">
        <v>25</v>
      </c>
      <c r="DR12" s="343">
        <v>23.875</v>
      </c>
      <c r="DS12" s="344">
        <f t="shared" ref="DS12:DS50" si="40">AVERAGE(DQ12:DR12)</f>
        <v>24.4375</v>
      </c>
      <c r="DT12" s="344">
        <v>0.82</v>
      </c>
      <c r="DU12" s="345">
        <v>4.53E-2</v>
      </c>
      <c r="DV12" s="342">
        <f t="shared" ref="DV12:DV50" si="41">+((((((DT12/4)*(1+DU12)^0.25))/(DS12*0.95))+(1+DU12)^(0.25))^4)-1</f>
        <v>8.2713001588181401E-2</v>
      </c>
      <c r="DW12" s="350">
        <f t="shared" ref="DW12:DW50" si="42">DV12*($FR12/$FW12)</f>
        <v>2.8947133004471933E-3</v>
      </c>
      <c r="DX12" s="343">
        <v>25.125</v>
      </c>
      <c r="DY12" s="343">
        <v>23.75</v>
      </c>
      <c r="DZ12" s="344">
        <f t="shared" ref="DZ12:DZ75" si="43">AVERAGE(DX12:DY12)</f>
        <v>24.4375</v>
      </c>
      <c r="EA12" s="344">
        <v>1.44</v>
      </c>
      <c r="EC12" s="342"/>
      <c r="ED12" s="350"/>
      <c r="EE12" s="343">
        <v>27.875</v>
      </c>
      <c r="EF12" s="343">
        <v>26.1875</v>
      </c>
      <c r="EG12" s="344">
        <f t="shared" ref="EG12:EG75" si="44">AVERAGE(EE12:EF12)</f>
        <v>27.03125</v>
      </c>
      <c r="EH12" s="344">
        <v>1.2</v>
      </c>
      <c r="EI12" s="345">
        <v>4.6300000000000001E-2</v>
      </c>
      <c r="EJ12" s="342">
        <v>9.605659303448677E-2</v>
      </c>
      <c r="EK12" s="350">
        <f t="shared" ref="EK12:EK75" si="45">EJ12*($FT12/$FW12)</f>
        <v>7.334618182176466E-3</v>
      </c>
      <c r="EL12" s="358">
        <v>41.22</v>
      </c>
      <c r="EM12" s="358">
        <v>38.51</v>
      </c>
      <c r="EN12" s="344">
        <f t="shared" ref="EN12:EN75" si="46">AVERAGE(EL12:EM12)</f>
        <v>39.864999999999995</v>
      </c>
      <c r="EO12" s="359">
        <v>1.8</v>
      </c>
      <c r="EP12" s="345">
        <v>7.4200000000000002E-2</v>
      </c>
      <c r="EQ12" s="342">
        <f t="shared" ref="EQ12:EQ75" si="47">+((((((EO12/4)*(1+EP12)^0.25))/(EN12*0.95))+(1+EP12)^(0.25))^4)-1</f>
        <v>0.12617267743180038</v>
      </c>
      <c r="ER12" s="350">
        <f t="shared" ref="ER12:ER75" si="48">EQ12*($FU12/$FW12)</f>
        <v>1.2639665563812508E-2</v>
      </c>
      <c r="ES12" s="360">
        <v>20.5</v>
      </c>
      <c r="ET12" s="360">
        <v>18.6875</v>
      </c>
      <c r="EU12" s="360">
        <f t="shared" ref="EU12:EU75" si="49">AVERAGE(ES12:ET12)</f>
        <v>19.59375</v>
      </c>
      <c r="EV12" s="359">
        <v>0.66</v>
      </c>
      <c r="EW12" s="345">
        <v>8.7499999999999994E-2</v>
      </c>
      <c r="EX12" s="342">
        <v>0.12657529657442068</v>
      </c>
      <c r="EY12" s="350">
        <f t="shared" ref="EY12:EY75" si="50">EX12*($FV12/$FW12)</f>
        <v>1.2168934174598509E-2</v>
      </c>
      <c r="EZ12" s="342"/>
      <c r="FA12" s="346">
        <v>1.1000000000000001</v>
      </c>
      <c r="FB12" s="346">
        <v>0.875</v>
      </c>
      <c r="FC12" s="346">
        <v>0.17499999999999999</v>
      </c>
      <c r="FD12" s="346">
        <v>0.57499999999999996</v>
      </c>
      <c r="FE12" s="361">
        <v>1.05535275</v>
      </c>
      <c r="FH12" s="346">
        <v>0.65</v>
      </c>
      <c r="FI12" s="346">
        <v>2</v>
      </c>
      <c r="FK12" s="346">
        <v>0.65</v>
      </c>
      <c r="FL12" s="346">
        <v>0.35</v>
      </c>
      <c r="FM12" s="344">
        <v>1.2</v>
      </c>
      <c r="FN12" s="344">
        <v>1.3</v>
      </c>
      <c r="FO12" s="344">
        <v>0.95</v>
      </c>
      <c r="FR12" s="344">
        <v>0.55000000000000004</v>
      </c>
      <c r="FT12" s="344">
        <v>1.2</v>
      </c>
      <c r="FU12" s="362">
        <v>1.5743495999999999</v>
      </c>
      <c r="FV12" s="362">
        <v>1.5108957599999999</v>
      </c>
      <c r="FW12" s="344">
        <f t="shared" ref="FW12:FW75" si="51">SUM(FA12:FV12)</f>
        <v>15.71559811</v>
      </c>
      <c r="FX12" s="342">
        <f t="shared" ref="FX12:FX75" si="52">SUM(H12,O12,V12,AC12,AJ12,AQ12,AX12,BE12,BL12,BS12,BZ12,CG12,CN12,CU12,DB12,DI12,DP12,DW12,ED12,EK12,ER12,EY12)</f>
        <v>0.11535314842480454</v>
      </c>
    </row>
    <row r="13" spans="1:180">
      <c r="A13" s="349">
        <v>36007</v>
      </c>
      <c r="B13" s="337">
        <v>20.5625</v>
      </c>
      <c r="C13" s="337">
        <v>18.5625</v>
      </c>
      <c r="D13" s="337">
        <f t="shared" si="0"/>
        <v>19.5625</v>
      </c>
      <c r="E13" s="337">
        <v>1.08</v>
      </c>
      <c r="F13" s="338">
        <v>4.36E-2</v>
      </c>
      <c r="G13" s="342">
        <f t="shared" si="1"/>
        <v>0.10558157468481455</v>
      </c>
      <c r="H13" s="350">
        <f t="shared" si="2"/>
        <v>7.6414263252735249E-3</v>
      </c>
      <c r="I13" s="337">
        <v>30.9375</v>
      </c>
      <c r="J13" s="337">
        <v>28.25</v>
      </c>
      <c r="K13" s="340">
        <f t="shared" si="3"/>
        <v>29.59375</v>
      </c>
      <c r="L13" s="340">
        <v>1.06</v>
      </c>
      <c r="M13" s="338">
        <v>8.5300000000000001E-2</v>
      </c>
      <c r="N13" s="342">
        <f t="shared" si="4"/>
        <v>0.12680186473504684</v>
      </c>
      <c r="O13" s="350">
        <f t="shared" si="5"/>
        <v>7.5086482496885543E-3</v>
      </c>
      <c r="P13" s="341">
        <v>15.8125</v>
      </c>
      <c r="Q13" s="341">
        <v>14.6875</v>
      </c>
      <c r="R13" s="344">
        <f t="shared" si="6"/>
        <v>15.25</v>
      </c>
      <c r="S13" s="339">
        <v>0.96</v>
      </c>
      <c r="T13" s="342">
        <v>3.3799999999999997E-2</v>
      </c>
      <c r="U13" s="342">
        <f t="shared" si="7"/>
        <v>0.10402487220369849</v>
      </c>
      <c r="V13" s="350">
        <f t="shared" si="8"/>
        <v>1.1977573642152528E-3</v>
      </c>
      <c r="W13" s="343">
        <v>20.75</v>
      </c>
      <c r="X13" s="343">
        <v>17.0625</v>
      </c>
      <c r="Y13" s="344">
        <f t="shared" si="9"/>
        <v>18.90625</v>
      </c>
      <c r="Z13" s="344">
        <v>0.64</v>
      </c>
      <c r="AA13" s="345">
        <v>8.0500000000000002E-2</v>
      </c>
      <c r="AB13" s="342">
        <f t="shared" si="10"/>
        <v>0.11951886069112883</v>
      </c>
      <c r="AC13" s="350">
        <f t="shared" si="11"/>
        <v>4.5216599618697652E-3</v>
      </c>
      <c r="AD13" s="358">
        <v>28.22</v>
      </c>
      <c r="AE13" s="358">
        <v>22.97</v>
      </c>
      <c r="AF13" s="344">
        <f t="shared" si="12"/>
        <v>25.594999999999999</v>
      </c>
      <c r="AG13" s="344">
        <v>1.18</v>
      </c>
      <c r="AH13" s="345">
        <v>0.09</v>
      </c>
      <c r="AI13" s="342">
        <f t="shared" si="13"/>
        <v>0.14386729510562812</v>
      </c>
      <c r="AJ13" s="350">
        <f t="shared" si="14"/>
        <v>8.0655141805903302E-3</v>
      </c>
      <c r="AK13" s="343">
        <v>30.75</v>
      </c>
      <c r="AL13" s="343">
        <v>26.5</v>
      </c>
      <c r="AM13" s="344">
        <f t="shared" si="15"/>
        <v>28.625</v>
      </c>
      <c r="AN13" s="344">
        <v>1.2</v>
      </c>
      <c r="AP13" s="342"/>
      <c r="AQ13" s="350"/>
      <c r="AR13" s="341">
        <v>25</v>
      </c>
      <c r="AS13" s="341">
        <v>23.0625</v>
      </c>
      <c r="AT13" s="344">
        <f t="shared" si="16"/>
        <v>24.03125</v>
      </c>
      <c r="AU13" s="344">
        <v>1.32</v>
      </c>
      <c r="AW13" s="342"/>
      <c r="AX13" s="350"/>
      <c r="AY13" s="343">
        <v>36.5</v>
      </c>
      <c r="AZ13" s="343">
        <v>33.625</v>
      </c>
      <c r="BA13" s="344">
        <f t="shared" si="17"/>
        <v>35.0625</v>
      </c>
      <c r="BB13" s="343">
        <v>1.64</v>
      </c>
      <c r="BC13" s="345">
        <v>5.8299999999999998E-2</v>
      </c>
      <c r="BD13" s="342">
        <f t="shared" si="18"/>
        <v>0.1113757734596561</v>
      </c>
      <c r="BE13" s="350">
        <f t="shared" si="19"/>
        <v>4.5799882151278245E-3</v>
      </c>
      <c r="BF13" s="343">
        <v>41</v>
      </c>
      <c r="BG13" s="343">
        <v>37.125</v>
      </c>
      <c r="BH13" s="344">
        <f t="shared" si="20"/>
        <v>39.0625</v>
      </c>
      <c r="BI13" s="344">
        <v>1.48</v>
      </c>
      <c r="BJ13" s="345">
        <v>7.8E-2</v>
      </c>
      <c r="BK13" s="342">
        <f t="shared" si="21"/>
        <v>0.12164018701521062</v>
      </c>
      <c r="BL13" s="350">
        <f t="shared" si="22"/>
        <v>1.5206325768690932E-2</v>
      </c>
      <c r="BM13" s="350"/>
      <c r="BN13" s="350"/>
      <c r="BO13" s="350"/>
      <c r="BP13" s="350"/>
      <c r="BQ13" s="350"/>
      <c r="BR13" s="350"/>
      <c r="BS13" s="350"/>
      <c r="BT13" s="343">
        <v>28</v>
      </c>
      <c r="BU13" s="343">
        <v>26</v>
      </c>
      <c r="BV13" s="344">
        <f t="shared" si="23"/>
        <v>27</v>
      </c>
      <c r="BW13" s="344">
        <v>1.22</v>
      </c>
      <c r="BX13" s="345">
        <v>5.16E-2</v>
      </c>
      <c r="BY13" s="342">
        <f t="shared" si="24"/>
        <v>0.10251684212192047</v>
      </c>
      <c r="BZ13" s="350">
        <f t="shared" si="25"/>
        <v>4.1819662110725384E-3</v>
      </c>
      <c r="CA13" s="341">
        <v>25.9375</v>
      </c>
      <c r="CB13" s="341">
        <v>22.125</v>
      </c>
      <c r="CC13" s="344">
        <f t="shared" si="26"/>
        <v>24.03125</v>
      </c>
      <c r="CD13" s="339">
        <v>0.98</v>
      </c>
      <c r="CE13" s="345">
        <v>0.106</v>
      </c>
      <c r="CF13" s="342">
        <f t="shared" si="27"/>
        <v>0.15424651582040672</v>
      </c>
      <c r="CG13" s="350">
        <f t="shared" si="28"/>
        <v>3.2983165496731828E-3</v>
      </c>
      <c r="CH13" s="343">
        <v>20.46875</v>
      </c>
      <c r="CI13" s="343">
        <v>17</v>
      </c>
      <c r="CJ13" s="344">
        <f t="shared" si="29"/>
        <v>18.734375</v>
      </c>
      <c r="CK13" s="344">
        <v>0.6</v>
      </c>
      <c r="CL13" s="345">
        <v>7.0000000000000007E-2</v>
      </c>
      <c r="CM13" s="342">
        <f t="shared" si="30"/>
        <v>0.10653076152339791</v>
      </c>
      <c r="CN13" s="350">
        <f t="shared" si="31"/>
        <v>8.4110436674523659E-3</v>
      </c>
      <c r="CO13" s="343">
        <v>38.625</v>
      </c>
      <c r="CP13" s="343">
        <v>33.875</v>
      </c>
      <c r="CQ13" s="344">
        <f t="shared" si="32"/>
        <v>36.25</v>
      </c>
      <c r="CR13" s="344">
        <v>1.92</v>
      </c>
      <c r="CS13" s="345">
        <v>5.6099999999999997E-2</v>
      </c>
      <c r="CT13" s="342">
        <f t="shared" si="33"/>
        <v>0.11622345778857501</v>
      </c>
      <c r="CU13" s="350">
        <f t="shared" si="34"/>
        <v>9.9410155813343479E-3</v>
      </c>
      <c r="CV13" s="343">
        <v>34.625</v>
      </c>
      <c r="CW13" s="343">
        <v>28.875</v>
      </c>
      <c r="CX13" s="344">
        <f t="shared" si="35"/>
        <v>31.75</v>
      </c>
      <c r="CY13" s="344">
        <v>1.3</v>
      </c>
      <c r="CZ13" s="345">
        <v>7.3300000000000004E-2</v>
      </c>
      <c r="DA13" s="342">
        <f t="shared" si="36"/>
        <v>0.12031214219800423</v>
      </c>
      <c r="DB13" s="350">
        <f t="shared" si="37"/>
        <v>7.7180517360991305E-3</v>
      </c>
      <c r="DC13" s="346">
        <v>18</v>
      </c>
      <c r="DD13" s="346">
        <v>17</v>
      </c>
      <c r="DE13" s="346">
        <f t="shared" si="38"/>
        <v>17.5</v>
      </c>
      <c r="DF13" s="346">
        <v>0.8</v>
      </c>
      <c r="DH13" s="342"/>
      <c r="DI13" s="350"/>
      <c r="DJ13" s="341">
        <v>27.875</v>
      </c>
      <c r="DK13" s="341">
        <v>25.5</v>
      </c>
      <c r="DL13" s="344">
        <f t="shared" si="39"/>
        <v>26.6875</v>
      </c>
      <c r="DM13" s="344">
        <v>1.44</v>
      </c>
      <c r="DO13" s="342"/>
      <c r="DP13" s="350"/>
      <c r="DQ13" s="343">
        <v>24.5</v>
      </c>
      <c r="DR13" s="343">
        <v>22.6875</v>
      </c>
      <c r="DS13" s="344">
        <f t="shared" si="40"/>
        <v>23.59375</v>
      </c>
      <c r="DT13" s="344">
        <v>0.82</v>
      </c>
      <c r="DU13" s="345">
        <v>4.53E-2</v>
      </c>
      <c r="DV13" s="342">
        <f t="shared" si="41"/>
        <v>8.4069281862612755E-2</v>
      </c>
      <c r="DW13" s="350">
        <f t="shared" si="42"/>
        <v>3.45709222234491E-3</v>
      </c>
      <c r="DX13" s="343">
        <v>25.8125</v>
      </c>
      <c r="DY13" s="343">
        <v>23.4375</v>
      </c>
      <c r="DZ13" s="344">
        <f t="shared" si="43"/>
        <v>24.625</v>
      </c>
      <c r="EA13" s="344">
        <v>1.46</v>
      </c>
      <c r="EC13" s="342"/>
      <c r="ED13" s="350"/>
      <c r="EE13" s="343">
        <v>27.6875</v>
      </c>
      <c r="EF13" s="343">
        <v>23.625</v>
      </c>
      <c r="EG13" s="344">
        <f t="shared" si="44"/>
        <v>25.65625</v>
      </c>
      <c r="EH13" s="344">
        <v>1.2</v>
      </c>
      <c r="EI13" s="345">
        <v>4.7100000000000003E-2</v>
      </c>
      <c r="EJ13" s="342">
        <v>9.9612483162666354E-2</v>
      </c>
      <c r="EK13" s="350">
        <f t="shared" si="45"/>
        <v>7.2094155958306863E-3</v>
      </c>
      <c r="EL13" s="358">
        <v>41.22</v>
      </c>
      <c r="EM13" s="358">
        <v>37.51</v>
      </c>
      <c r="EN13" s="344">
        <f t="shared" si="46"/>
        <v>39.364999999999995</v>
      </c>
      <c r="EO13" s="359">
        <v>1.8</v>
      </c>
      <c r="EP13" s="345">
        <v>8.1000000000000003E-2</v>
      </c>
      <c r="EQ13" s="342">
        <f t="shared" si="47"/>
        <v>0.13397796445413745</v>
      </c>
      <c r="ER13" s="350">
        <f t="shared" si="48"/>
        <v>1.3161318702455184E-2</v>
      </c>
      <c r="ES13" s="360">
        <v>18.55</v>
      </c>
      <c r="ET13" s="360">
        <v>16.850000000000001</v>
      </c>
      <c r="EU13" s="360">
        <f t="shared" si="49"/>
        <v>17.700000000000003</v>
      </c>
      <c r="EV13" s="359">
        <v>0.66</v>
      </c>
      <c r="EW13" s="345">
        <v>8.9499999999999996E-2</v>
      </c>
      <c r="EX13" s="342">
        <v>0.13289716919130568</v>
      </c>
      <c r="EY13" s="350">
        <f t="shared" si="50"/>
        <v>1.2535223265671518E-2</v>
      </c>
      <c r="EZ13" s="342"/>
      <c r="FA13" s="346">
        <v>1.1000000000000001</v>
      </c>
      <c r="FB13" s="346">
        <v>0.9</v>
      </c>
      <c r="FC13" s="346">
        <v>0.17499999999999999</v>
      </c>
      <c r="FD13" s="346">
        <v>0.57499999999999996</v>
      </c>
      <c r="FE13" s="361">
        <v>0.85207214999999992</v>
      </c>
      <c r="FH13" s="346">
        <v>0.625</v>
      </c>
      <c r="FI13" s="346">
        <v>1.9</v>
      </c>
      <c r="FK13" s="346">
        <v>0.62</v>
      </c>
      <c r="FL13" s="346">
        <v>0.32500000000000001</v>
      </c>
      <c r="FM13" s="344">
        <v>1.2</v>
      </c>
      <c r="FN13" s="344">
        <v>1.3</v>
      </c>
      <c r="FO13" s="344">
        <v>0.97499999999999998</v>
      </c>
      <c r="FR13" s="344">
        <v>0.625</v>
      </c>
      <c r="FT13" s="344">
        <v>1.1000000000000001</v>
      </c>
      <c r="FU13" s="362">
        <v>1.4930433600000002</v>
      </c>
      <c r="FV13" s="362">
        <v>1.4335826399999998</v>
      </c>
      <c r="FW13" s="344">
        <f t="shared" si="51"/>
        <v>15.198698149999998</v>
      </c>
      <c r="FX13" s="342">
        <f t="shared" si="52"/>
        <v>0.11863476359739006</v>
      </c>
    </row>
    <row r="14" spans="1:180">
      <c r="A14" s="349">
        <v>36038</v>
      </c>
      <c r="B14" s="337">
        <v>19.4375</v>
      </c>
      <c r="C14" s="337">
        <v>17.9375</v>
      </c>
      <c r="D14" s="337">
        <f t="shared" si="0"/>
        <v>18.6875</v>
      </c>
      <c r="E14" s="337">
        <v>1.08</v>
      </c>
      <c r="F14" s="338">
        <v>4.4299999999999999E-2</v>
      </c>
      <c r="G14" s="342">
        <f t="shared" si="1"/>
        <v>0.10929335970923582</v>
      </c>
      <c r="H14" s="350">
        <f t="shared" si="2"/>
        <v>6.0605076489488171E-3</v>
      </c>
      <c r="I14" s="337">
        <v>30.5</v>
      </c>
      <c r="J14" s="337">
        <v>27.625</v>
      </c>
      <c r="K14" s="340">
        <f t="shared" si="3"/>
        <v>29.0625</v>
      </c>
      <c r="L14" s="340">
        <v>1.06</v>
      </c>
      <c r="M14" s="338">
        <v>8.5300000000000001E-2</v>
      </c>
      <c r="N14" s="342">
        <f t="shared" si="4"/>
        <v>0.12757140712027759</v>
      </c>
      <c r="O14" s="350">
        <f t="shared" si="5"/>
        <v>5.7878650602448609E-3</v>
      </c>
      <c r="P14" s="341">
        <v>16.3125</v>
      </c>
      <c r="Q14" s="341">
        <v>14.625</v>
      </c>
      <c r="R14" s="344">
        <f t="shared" si="6"/>
        <v>15.46875</v>
      </c>
      <c r="S14" s="339">
        <v>0.96</v>
      </c>
      <c r="T14" s="342">
        <v>3.3799999999999997E-2</v>
      </c>
      <c r="U14" s="342">
        <f t="shared" si="7"/>
        <v>0.10300753770222526</v>
      </c>
      <c r="V14" s="350">
        <f t="shared" si="8"/>
        <v>9.0871897487472899E-4</v>
      </c>
      <c r="W14" s="343">
        <v>19.25</v>
      </c>
      <c r="X14" s="343">
        <v>15.25</v>
      </c>
      <c r="Y14" s="344">
        <f t="shared" si="9"/>
        <v>17.25</v>
      </c>
      <c r="Z14" s="344">
        <v>0.64</v>
      </c>
      <c r="AA14" s="345">
        <v>8.0500000000000002E-2</v>
      </c>
      <c r="AB14" s="342">
        <f t="shared" si="10"/>
        <v>0.12332005218919773</v>
      </c>
      <c r="AC14" s="350">
        <f t="shared" si="11"/>
        <v>3.5745723078036648E-3</v>
      </c>
      <c r="AD14" s="358">
        <v>23.49</v>
      </c>
      <c r="AE14" s="358">
        <v>20.3</v>
      </c>
      <c r="AF14" s="344">
        <f t="shared" si="12"/>
        <v>21.895</v>
      </c>
      <c r="AG14" s="344">
        <v>1.18</v>
      </c>
      <c r="AH14" s="345">
        <v>8.4400000000000003E-2</v>
      </c>
      <c r="AI14" s="342">
        <f t="shared" si="13"/>
        <v>0.14723924745995065</v>
      </c>
      <c r="AJ14" s="350">
        <f t="shared" si="14"/>
        <v>5.6891889510433495E-3</v>
      </c>
      <c r="AK14" s="343">
        <v>30.25</v>
      </c>
      <c r="AL14" s="343">
        <v>26.6875</v>
      </c>
      <c r="AM14" s="344">
        <f t="shared" si="15"/>
        <v>28.46875</v>
      </c>
      <c r="AN14" s="344">
        <v>1.2</v>
      </c>
      <c r="AO14" s="345">
        <v>7.8799999999999995E-2</v>
      </c>
      <c r="AP14" s="342">
        <f t="shared" ref="AP14:AP77" si="53">+((((((AN14/4)*(1+AO14)^0.25))/(AM14*0.95))+(1+AO14)^(0.25))^4)-1</f>
        <v>0.12746867705066456</v>
      </c>
      <c r="AQ14" s="350">
        <f t="shared" ref="AQ14:AQ77" si="54">AP14*($FF14/$FW14)</f>
        <v>3.1486334179185352E-2</v>
      </c>
      <c r="AR14" s="341">
        <v>23.8125</v>
      </c>
      <c r="AS14" s="341">
        <v>22.375</v>
      </c>
      <c r="AT14" s="344">
        <f t="shared" si="16"/>
        <v>23.09375</v>
      </c>
      <c r="AU14" s="344">
        <v>1.32</v>
      </c>
      <c r="AW14" s="342"/>
      <c r="AX14" s="350"/>
      <c r="AY14" s="343">
        <v>34.4375</v>
      </c>
      <c r="AZ14" s="343">
        <v>31.5</v>
      </c>
      <c r="BA14" s="344">
        <f t="shared" si="17"/>
        <v>32.96875</v>
      </c>
      <c r="BB14" s="343">
        <v>1.64</v>
      </c>
      <c r="BC14" s="345">
        <v>5.8299999999999998E-2</v>
      </c>
      <c r="BD14" s="342">
        <f t="shared" si="18"/>
        <v>0.11481254455955026</v>
      </c>
      <c r="BE14" s="350">
        <f t="shared" si="19"/>
        <v>3.6173614129273771E-3</v>
      </c>
      <c r="BF14" s="343">
        <v>39.75</v>
      </c>
      <c r="BG14" s="343">
        <v>37.375</v>
      </c>
      <c r="BH14" s="344">
        <f t="shared" si="20"/>
        <v>38.5625</v>
      </c>
      <c r="BI14" s="344">
        <v>1.48</v>
      </c>
      <c r="BJ14" s="345">
        <v>7.2599999999999998E-2</v>
      </c>
      <c r="BK14" s="342">
        <f t="shared" si="21"/>
        <v>0.11659309960023867</v>
      </c>
      <c r="BL14" s="350">
        <f t="shared" si="22"/>
        <v>1.1167320771623423E-2</v>
      </c>
      <c r="BM14" s="350"/>
      <c r="BN14" s="350"/>
      <c r="BO14" s="350"/>
      <c r="BP14" s="350"/>
      <c r="BQ14" s="350"/>
      <c r="BR14" s="350"/>
      <c r="BS14" s="350"/>
      <c r="BT14" s="343">
        <v>27.25</v>
      </c>
      <c r="BU14" s="343">
        <v>24.25</v>
      </c>
      <c r="BV14" s="344">
        <f t="shared" si="23"/>
        <v>25.75</v>
      </c>
      <c r="BW14" s="344">
        <v>1.22</v>
      </c>
      <c r="BX14" s="345">
        <v>5.16E-2</v>
      </c>
      <c r="BY14" s="342">
        <f t="shared" si="24"/>
        <v>0.10503468370450686</v>
      </c>
      <c r="BZ14" s="350">
        <f t="shared" si="25"/>
        <v>3.282819190209731E-3</v>
      </c>
      <c r="CA14" s="341">
        <v>22.4375</v>
      </c>
      <c r="CB14" s="341">
        <v>20.3125</v>
      </c>
      <c r="CC14" s="344">
        <f t="shared" si="26"/>
        <v>21.375</v>
      </c>
      <c r="CD14" s="339">
        <v>0.98</v>
      </c>
      <c r="CE14" s="345">
        <v>0.106</v>
      </c>
      <c r="CF14" s="342">
        <f t="shared" si="27"/>
        <v>0.16035046760283111</v>
      </c>
      <c r="CG14" s="350">
        <f t="shared" si="28"/>
        <v>2.6270971527005394E-3</v>
      </c>
      <c r="CH14" s="343">
        <v>17.59375</v>
      </c>
      <c r="CI14" s="343">
        <v>14.875</v>
      </c>
      <c r="CJ14" s="344">
        <f t="shared" si="29"/>
        <v>16.234375</v>
      </c>
      <c r="CK14" s="344">
        <v>0.6</v>
      </c>
      <c r="CL14" s="345">
        <v>7.0000000000000007E-2</v>
      </c>
      <c r="CM14" s="342">
        <f t="shared" si="30"/>
        <v>0.11223831209150004</v>
      </c>
      <c r="CN14" s="350">
        <f t="shared" si="31"/>
        <v>6.7896113467157803E-3</v>
      </c>
      <c r="CO14" s="343">
        <v>37</v>
      </c>
      <c r="CP14" s="343">
        <v>33.0625</v>
      </c>
      <c r="CQ14" s="344">
        <f t="shared" si="32"/>
        <v>35.03125</v>
      </c>
      <c r="CR14" s="344">
        <v>1.92</v>
      </c>
      <c r="CS14" s="345">
        <v>5.6099999999999997E-2</v>
      </c>
      <c r="CT14" s="342">
        <f t="shared" si="33"/>
        <v>0.11836033598376594</v>
      </c>
      <c r="CU14" s="350">
        <f t="shared" si="34"/>
        <v>7.7566122831846549E-3</v>
      </c>
      <c r="CV14" s="343">
        <v>30.875</v>
      </c>
      <c r="CW14" s="343">
        <v>27.875</v>
      </c>
      <c r="CX14" s="344">
        <f t="shared" si="35"/>
        <v>29.375</v>
      </c>
      <c r="CY14" s="344">
        <v>1.3</v>
      </c>
      <c r="CZ14" s="345">
        <v>7.3300000000000004E-2</v>
      </c>
      <c r="DA14" s="342">
        <f t="shared" si="36"/>
        <v>0.12417944115061386</v>
      </c>
      <c r="DB14" s="350">
        <f t="shared" si="37"/>
        <v>6.103470625581673E-3</v>
      </c>
      <c r="DC14" s="346">
        <v>17.25</v>
      </c>
      <c r="DD14" s="346">
        <v>13.5</v>
      </c>
      <c r="DE14" s="346">
        <f t="shared" si="38"/>
        <v>15.375</v>
      </c>
      <c r="DF14" s="346">
        <v>0.8</v>
      </c>
      <c r="DH14" s="342"/>
      <c r="DI14" s="350"/>
      <c r="DJ14" s="341">
        <v>26.375</v>
      </c>
      <c r="DK14" s="341">
        <v>22.75</v>
      </c>
      <c r="DL14" s="344">
        <f t="shared" si="39"/>
        <v>24.5625</v>
      </c>
      <c r="DM14" s="344">
        <v>1.44</v>
      </c>
      <c r="DO14" s="342"/>
      <c r="DP14" s="350"/>
      <c r="DQ14" s="343">
        <v>23.9375</v>
      </c>
      <c r="DR14" s="343">
        <v>17.375</v>
      </c>
      <c r="DS14" s="344">
        <f t="shared" si="40"/>
        <v>20.65625</v>
      </c>
      <c r="DT14" s="344">
        <v>0.82</v>
      </c>
      <c r="DU14" s="345">
        <v>8.1799999999999998E-2</v>
      </c>
      <c r="DV14" s="342">
        <f t="shared" si="41"/>
        <v>0.12771823305890617</v>
      </c>
      <c r="DW14" s="350">
        <f t="shared" si="42"/>
        <v>4.0239767332647522E-3</v>
      </c>
      <c r="DX14" s="343">
        <v>24.0625</v>
      </c>
      <c r="DY14" s="343">
        <v>21.875</v>
      </c>
      <c r="DZ14" s="344">
        <f t="shared" si="43"/>
        <v>22.96875</v>
      </c>
      <c r="EA14" s="344">
        <v>1.46</v>
      </c>
      <c r="EC14" s="342"/>
      <c r="ED14" s="350"/>
      <c r="EE14" s="343">
        <v>25.5625</v>
      </c>
      <c r="EF14" s="343">
        <v>23.0625</v>
      </c>
      <c r="EG14" s="344">
        <f t="shared" si="44"/>
        <v>24.3125</v>
      </c>
      <c r="EH14" s="344">
        <v>1.2</v>
      </c>
      <c r="EI14" s="345">
        <v>4.7100000000000003E-2</v>
      </c>
      <c r="EJ14" s="342">
        <v>0.10257129850589108</v>
      </c>
      <c r="EK14" s="350">
        <f t="shared" si="45"/>
        <v>5.6877576168521266E-3</v>
      </c>
      <c r="EL14" s="358">
        <v>42.22</v>
      </c>
      <c r="EM14" s="358">
        <v>37.869999999999997</v>
      </c>
      <c r="EN14" s="344">
        <f t="shared" si="46"/>
        <v>40.045000000000002</v>
      </c>
      <c r="EO14" s="359">
        <v>1.8</v>
      </c>
      <c r="EP14" s="345">
        <v>8.1000000000000003E-2</v>
      </c>
      <c r="EQ14" s="342">
        <f t="shared" si="47"/>
        <v>0.13306242384365352</v>
      </c>
      <c r="ER14" s="350">
        <f t="shared" si="48"/>
        <v>9.9686809329159048E-3</v>
      </c>
      <c r="ES14" s="360">
        <v>17.489999999999998</v>
      </c>
      <c r="ET14" s="360">
        <v>15.35</v>
      </c>
      <c r="EU14" s="360">
        <f t="shared" si="49"/>
        <v>16.419999999999998</v>
      </c>
      <c r="EV14" s="359">
        <v>0.66000002639999999</v>
      </c>
      <c r="EW14" s="345">
        <v>9.1499999999999998E-2</v>
      </c>
      <c r="EX14" s="342">
        <v>0.13841972827086813</v>
      </c>
      <c r="EY14" s="350">
        <f t="shared" si="50"/>
        <v>8.8230566885153724E-3</v>
      </c>
      <c r="EZ14" s="342"/>
      <c r="FA14" s="346">
        <v>1.1000000000000001</v>
      </c>
      <c r="FB14" s="346">
        <v>0.9</v>
      </c>
      <c r="FC14" s="346">
        <v>0.17499999999999999</v>
      </c>
      <c r="FD14" s="346">
        <v>0.57499999999999996</v>
      </c>
      <c r="FE14" s="361">
        <v>0.766486</v>
      </c>
      <c r="FF14" s="346">
        <v>4.9000000000000004</v>
      </c>
      <c r="FH14" s="346">
        <v>0.625</v>
      </c>
      <c r="FI14" s="346">
        <v>1.9</v>
      </c>
      <c r="FK14" s="346">
        <v>0.62</v>
      </c>
      <c r="FL14" s="346">
        <v>0.32500000000000001</v>
      </c>
      <c r="FM14" s="344">
        <v>1.2</v>
      </c>
      <c r="FN14" s="344">
        <v>1.3</v>
      </c>
      <c r="FO14" s="344">
        <v>0.97499999999999998</v>
      </c>
      <c r="FR14" s="344">
        <v>0.625</v>
      </c>
      <c r="FT14" s="344">
        <v>1.1000000000000001</v>
      </c>
      <c r="FU14" s="362">
        <v>1.48614</v>
      </c>
      <c r="FV14" s="362">
        <v>1.2644408999999999</v>
      </c>
      <c r="FW14" s="344">
        <f t="shared" si="51"/>
        <v>19.8370669</v>
      </c>
      <c r="FX14" s="342">
        <f t="shared" si="52"/>
        <v>0.12335495187659209</v>
      </c>
    </row>
    <row r="15" spans="1:180">
      <c r="A15" s="349">
        <v>36068</v>
      </c>
      <c r="B15" s="337">
        <v>19.5625</v>
      </c>
      <c r="C15" s="337">
        <v>17.6875</v>
      </c>
      <c r="D15" s="337">
        <f t="shared" si="0"/>
        <v>18.625</v>
      </c>
      <c r="E15" s="337">
        <v>1.08</v>
      </c>
      <c r="F15" s="338">
        <v>4.5400000000000003E-2</v>
      </c>
      <c r="G15" s="342">
        <f t="shared" si="1"/>
        <v>0.11068513251225598</v>
      </c>
      <c r="H15" s="350">
        <f t="shared" si="2"/>
        <v>5.9601335118573398E-3</v>
      </c>
      <c r="I15" s="337">
        <v>28.875</v>
      </c>
      <c r="J15" s="337">
        <v>24.75</v>
      </c>
      <c r="K15" s="340">
        <f t="shared" si="3"/>
        <v>26.8125</v>
      </c>
      <c r="L15" s="340">
        <v>1.06</v>
      </c>
      <c r="M15" s="338">
        <v>8.5300000000000001E-2</v>
      </c>
      <c r="N15" s="342">
        <f t="shared" si="4"/>
        <v>0.13117395420698275</v>
      </c>
      <c r="O15" s="350">
        <f t="shared" si="5"/>
        <v>5.7791522208999477E-3</v>
      </c>
      <c r="P15" s="341">
        <v>16.5</v>
      </c>
      <c r="Q15" s="341">
        <v>15.1875</v>
      </c>
      <c r="R15" s="344">
        <f t="shared" si="6"/>
        <v>15.84375</v>
      </c>
      <c r="S15" s="339">
        <v>0.96</v>
      </c>
      <c r="T15" s="342">
        <v>3.3799999999999997E-2</v>
      </c>
      <c r="U15" s="342">
        <f t="shared" si="7"/>
        <v>0.10133043016835552</v>
      </c>
      <c r="V15" s="350">
        <f t="shared" si="8"/>
        <v>8.6806440616445254E-4</v>
      </c>
      <c r="W15" s="343">
        <v>19.125</v>
      </c>
      <c r="X15" s="343">
        <v>15.125</v>
      </c>
      <c r="Y15" s="344">
        <f t="shared" si="9"/>
        <v>17.125</v>
      </c>
      <c r="Z15" s="344">
        <v>0.64</v>
      </c>
      <c r="AA15" s="345">
        <v>8.0500000000000002E-2</v>
      </c>
      <c r="AB15" s="342">
        <f t="shared" si="10"/>
        <v>0.12363721079894718</v>
      </c>
      <c r="AC15" s="350">
        <f t="shared" si="11"/>
        <v>3.4800946640681893E-3</v>
      </c>
      <c r="AD15" s="358">
        <v>24.43</v>
      </c>
      <c r="AE15" s="358">
        <v>19.420000000000002</v>
      </c>
      <c r="AF15" s="344">
        <f t="shared" si="12"/>
        <v>21.925000000000001</v>
      </c>
      <c r="AG15" s="344">
        <v>1.18</v>
      </c>
      <c r="AH15" s="345">
        <v>8.4400000000000003E-2</v>
      </c>
      <c r="AI15" s="342">
        <f t="shared" si="13"/>
        <v>0.1471514422037834</v>
      </c>
      <c r="AJ15" s="350">
        <f t="shared" si="14"/>
        <v>6.4192671415842732E-3</v>
      </c>
      <c r="AK15" s="343">
        <v>29.25</v>
      </c>
      <c r="AL15" s="343">
        <v>25.375</v>
      </c>
      <c r="AM15" s="344">
        <f t="shared" si="15"/>
        <v>27.3125</v>
      </c>
      <c r="AN15" s="344">
        <v>1.2</v>
      </c>
      <c r="AO15" s="345">
        <v>9.5000000000000001E-2</v>
      </c>
      <c r="AP15" s="342">
        <f t="shared" si="53"/>
        <v>0.14652701576444804</v>
      </c>
      <c r="AQ15" s="350">
        <f t="shared" si="54"/>
        <v>3.5146962546473301E-2</v>
      </c>
      <c r="AR15" s="341">
        <v>24.3125</v>
      </c>
      <c r="AS15" s="341">
        <v>22.375</v>
      </c>
      <c r="AT15" s="344">
        <f t="shared" si="16"/>
        <v>23.34375</v>
      </c>
      <c r="AU15" s="344">
        <v>1.32</v>
      </c>
      <c r="AW15" s="342"/>
      <c r="AX15" s="350"/>
      <c r="AY15" s="343">
        <v>37.1875</v>
      </c>
      <c r="AZ15" s="343">
        <v>33.375</v>
      </c>
      <c r="BA15" s="344">
        <f t="shared" si="17"/>
        <v>35.28125</v>
      </c>
      <c r="BB15" s="343">
        <v>1.64</v>
      </c>
      <c r="BC15" s="345">
        <v>5.8299999999999998E-2</v>
      </c>
      <c r="BD15" s="342">
        <f t="shared" si="18"/>
        <v>0.11104066897227738</v>
      </c>
      <c r="BE15" s="350">
        <f t="shared" si="19"/>
        <v>3.3973172228779335E-3</v>
      </c>
      <c r="BF15" s="343">
        <v>41.9375</v>
      </c>
      <c r="BG15" s="343">
        <v>37.125</v>
      </c>
      <c r="BH15" s="344">
        <f t="shared" si="20"/>
        <v>39.53125</v>
      </c>
      <c r="BI15" s="344">
        <v>1.48</v>
      </c>
      <c r="BJ15" s="345">
        <v>7.2599999999999998E-2</v>
      </c>
      <c r="BK15" s="342">
        <f t="shared" si="21"/>
        <v>0.11549910513777695</v>
      </c>
      <c r="BL15" s="350">
        <f t="shared" si="22"/>
        <v>1.074252156745336E-2</v>
      </c>
      <c r="BM15" s="350"/>
      <c r="BN15" s="350"/>
      <c r="BO15" s="350"/>
      <c r="BP15" s="350"/>
      <c r="BQ15" s="350"/>
      <c r="BR15" s="350"/>
      <c r="BS15" s="350"/>
      <c r="BT15" s="343">
        <v>27.75</v>
      </c>
      <c r="BU15" s="343">
        <v>24.5</v>
      </c>
      <c r="BV15" s="344">
        <f t="shared" si="23"/>
        <v>26.125</v>
      </c>
      <c r="BW15" s="344">
        <v>1.22</v>
      </c>
      <c r="BX15" s="345">
        <v>5.16E-2</v>
      </c>
      <c r="BY15" s="342">
        <f t="shared" si="24"/>
        <v>0.10425357157065362</v>
      </c>
      <c r="BZ15" s="350">
        <f t="shared" si="25"/>
        <v>3.1641469549979853E-3</v>
      </c>
      <c r="CA15" s="341">
        <v>23.4375</v>
      </c>
      <c r="CB15" s="341">
        <v>20.625</v>
      </c>
      <c r="CC15" s="344">
        <f t="shared" si="26"/>
        <v>22.03125</v>
      </c>
      <c r="CD15" s="339">
        <v>0.98</v>
      </c>
      <c r="CE15" s="345">
        <v>0.106</v>
      </c>
      <c r="CF15" s="342">
        <f t="shared" si="27"/>
        <v>0.15870315562984061</v>
      </c>
      <c r="CG15" s="350">
        <f t="shared" si="28"/>
        <v>2.5248927608864701E-3</v>
      </c>
      <c r="CH15" s="343">
        <v>18.625</v>
      </c>
      <c r="CI15" s="343">
        <v>14.96875</v>
      </c>
      <c r="CJ15" s="344">
        <f t="shared" si="29"/>
        <v>16.796875</v>
      </c>
      <c r="CK15" s="344">
        <v>0.6</v>
      </c>
      <c r="CL15" s="345">
        <v>7.0000000000000007E-2</v>
      </c>
      <c r="CM15" s="342">
        <f t="shared" si="30"/>
        <v>0.11080391201429274</v>
      </c>
      <c r="CN15" s="350">
        <f t="shared" si="31"/>
        <v>6.5089412815532311E-3</v>
      </c>
      <c r="CO15" s="343">
        <v>38</v>
      </c>
      <c r="CP15" s="343">
        <v>32.125</v>
      </c>
      <c r="CQ15" s="344">
        <f t="shared" si="32"/>
        <v>35.0625</v>
      </c>
      <c r="CR15" s="344">
        <v>1.92</v>
      </c>
      <c r="CS15" s="345">
        <v>5.6099999999999997E-2</v>
      </c>
      <c r="CT15" s="342">
        <f t="shared" si="33"/>
        <v>0.11830364898626722</v>
      </c>
      <c r="CU15" s="350">
        <f t="shared" si="34"/>
        <v>7.5286222438721417E-3</v>
      </c>
      <c r="CV15" s="343">
        <v>34.5</v>
      </c>
      <c r="CW15" s="343">
        <v>28.0625</v>
      </c>
      <c r="CX15" s="344">
        <f t="shared" si="35"/>
        <v>31.28125</v>
      </c>
      <c r="CY15" s="344">
        <v>1.3</v>
      </c>
      <c r="CZ15" s="345">
        <v>7.3300000000000004E-2</v>
      </c>
      <c r="DA15" s="342">
        <f t="shared" si="36"/>
        <v>0.12102815671016853</v>
      </c>
      <c r="DB15" s="350">
        <f t="shared" si="37"/>
        <v>5.7765036024932008E-3</v>
      </c>
      <c r="DC15" s="346">
        <v>15.75</v>
      </c>
      <c r="DD15" s="346">
        <v>13.125</v>
      </c>
      <c r="DE15" s="346">
        <f t="shared" si="38"/>
        <v>14.4375</v>
      </c>
      <c r="DF15" s="346">
        <v>0.8</v>
      </c>
      <c r="DH15" s="342"/>
      <c r="DI15" s="350"/>
      <c r="DJ15" s="341">
        <v>26.3125</v>
      </c>
      <c r="DK15" s="341">
        <v>22</v>
      </c>
      <c r="DL15" s="344">
        <f t="shared" si="39"/>
        <v>24.15625</v>
      </c>
      <c r="DM15" s="344">
        <v>1.44</v>
      </c>
      <c r="DO15" s="342"/>
      <c r="DP15" s="350"/>
      <c r="DQ15" s="343">
        <v>20.6875</v>
      </c>
      <c r="DR15" s="343">
        <v>18.0625</v>
      </c>
      <c r="DS15" s="344">
        <f t="shared" si="40"/>
        <v>19.375</v>
      </c>
      <c r="DT15" s="344">
        <v>0.82</v>
      </c>
      <c r="DU15" s="345">
        <v>8.1799999999999998E-2</v>
      </c>
      <c r="DV15" s="342">
        <f t="shared" si="41"/>
        <v>0.13080542396412342</v>
      </c>
      <c r="DW15" s="350">
        <f t="shared" si="42"/>
        <v>4.0020248778410471E-3</v>
      </c>
      <c r="DX15" s="343">
        <v>23.75</v>
      </c>
      <c r="DY15" s="343">
        <v>20.5</v>
      </c>
      <c r="DZ15" s="344">
        <f t="shared" si="43"/>
        <v>22.125</v>
      </c>
      <c r="EA15" s="344">
        <v>1.46</v>
      </c>
      <c r="EC15" s="342"/>
      <c r="ED15" s="350"/>
      <c r="EE15" s="343">
        <v>27.875</v>
      </c>
      <c r="EF15" s="343">
        <v>23.75</v>
      </c>
      <c r="EG15" s="344">
        <f t="shared" si="44"/>
        <v>25.8125</v>
      </c>
      <c r="EH15" s="344">
        <v>1.2</v>
      </c>
      <c r="EI15" s="345">
        <v>4.7100000000000003E-2</v>
      </c>
      <c r="EJ15" s="342">
        <v>9.9288790199599797E-2</v>
      </c>
      <c r="EK15" s="350">
        <f t="shared" si="45"/>
        <v>5.3464673383742953E-3</v>
      </c>
      <c r="EL15" s="358">
        <v>44.72</v>
      </c>
      <c r="EM15" s="358">
        <v>38.450000000000003</v>
      </c>
      <c r="EN15" s="344">
        <f t="shared" si="46"/>
        <v>41.585000000000001</v>
      </c>
      <c r="EO15" s="359">
        <v>1.8</v>
      </c>
      <c r="EP15" s="345">
        <v>7.6999999999999999E-2</v>
      </c>
      <c r="EQ15" s="342">
        <f t="shared" si="47"/>
        <v>0.12691616159361607</v>
      </c>
      <c r="ER15" s="350">
        <f t="shared" si="48"/>
        <v>1.0681786648127344E-2</v>
      </c>
      <c r="ES15" s="360">
        <v>18.54</v>
      </c>
      <c r="ET15" s="360">
        <v>14.94</v>
      </c>
      <c r="EU15" s="360">
        <f t="shared" si="49"/>
        <v>16.739999999999998</v>
      </c>
      <c r="EV15" s="359">
        <v>0.66000002639999999</v>
      </c>
      <c r="EW15" s="345">
        <v>9.06E-2</v>
      </c>
      <c r="EX15" s="342">
        <v>0.13657094724427843</v>
      </c>
      <c r="EY15" s="350">
        <f t="shared" si="50"/>
        <v>1.0011896926291425E-2</v>
      </c>
      <c r="EZ15" s="342"/>
      <c r="FA15" s="346">
        <v>1.1000000000000001</v>
      </c>
      <c r="FB15" s="346">
        <v>0.9</v>
      </c>
      <c r="FC15" s="346">
        <v>0.17499999999999999</v>
      </c>
      <c r="FD15" s="346">
        <v>0.57499999999999996</v>
      </c>
      <c r="FE15" s="361">
        <v>0.89114199999999999</v>
      </c>
      <c r="FF15" s="346">
        <v>4.9000000000000004</v>
      </c>
      <c r="FH15" s="346">
        <v>0.625</v>
      </c>
      <c r="FI15" s="346">
        <v>1.9</v>
      </c>
      <c r="FK15" s="346">
        <v>0.62</v>
      </c>
      <c r="FL15" s="346">
        <v>0.32500000000000001</v>
      </c>
      <c r="FM15" s="344">
        <v>1.2</v>
      </c>
      <c r="FN15" s="344">
        <v>1.3</v>
      </c>
      <c r="FO15" s="344">
        <v>0.97499999999999998</v>
      </c>
      <c r="FR15" s="344">
        <v>0.625</v>
      </c>
      <c r="FT15" s="344">
        <v>1.1000000000000001</v>
      </c>
      <c r="FU15" s="362">
        <v>1.7193051199999998</v>
      </c>
      <c r="FV15" s="362">
        <v>1.4975593200000001</v>
      </c>
      <c r="FW15" s="344">
        <f t="shared" si="51"/>
        <v>20.428006440000004</v>
      </c>
      <c r="FX15" s="342">
        <f t="shared" si="52"/>
        <v>0.12733879591581593</v>
      </c>
    </row>
    <row r="16" spans="1:180">
      <c r="A16" s="349">
        <v>36098</v>
      </c>
      <c r="B16" s="337">
        <v>21.1875</v>
      </c>
      <c r="C16" s="337">
        <v>18.8125</v>
      </c>
      <c r="D16" s="337">
        <f t="shared" si="0"/>
        <v>20</v>
      </c>
      <c r="E16" s="337">
        <v>1.08</v>
      </c>
      <c r="F16" s="338">
        <v>4.5400000000000003E-2</v>
      </c>
      <c r="G16" s="342">
        <f t="shared" si="1"/>
        <v>0.10610142179286064</v>
      </c>
      <c r="H16" s="350">
        <f t="shared" si="2"/>
        <v>5.9471058930321702E-3</v>
      </c>
      <c r="I16" s="337">
        <v>30.9375</v>
      </c>
      <c r="J16" s="337">
        <v>28.125</v>
      </c>
      <c r="K16" s="340">
        <f t="shared" si="3"/>
        <v>29.53125</v>
      </c>
      <c r="L16" s="340">
        <v>1.1000000000000001</v>
      </c>
      <c r="M16" s="338">
        <v>8.5300000000000001E-2</v>
      </c>
      <c r="N16" s="342">
        <f t="shared" si="4"/>
        <v>0.12848345660115101</v>
      </c>
      <c r="O16" s="350">
        <f t="shared" si="5"/>
        <v>5.532172374692116E-3</v>
      </c>
      <c r="P16" s="341">
        <v>17.5625</v>
      </c>
      <c r="Q16" s="341">
        <v>16</v>
      </c>
      <c r="R16" s="344">
        <f t="shared" si="6"/>
        <v>16.78125</v>
      </c>
      <c r="S16" s="339">
        <v>0.96</v>
      </c>
      <c r="T16" s="342">
        <v>3.3799999999999997E-2</v>
      </c>
      <c r="U16" s="342">
        <f t="shared" si="7"/>
        <v>9.7472869689956276E-2</v>
      </c>
      <c r="V16" s="350">
        <f t="shared" si="8"/>
        <v>8.6918772358659754E-4</v>
      </c>
      <c r="W16" s="343">
        <v>19.125</v>
      </c>
      <c r="X16" s="343">
        <v>17.6875</v>
      </c>
      <c r="Y16" s="344">
        <f t="shared" si="9"/>
        <v>18.40625</v>
      </c>
      <c r="Z16" s="344">
        <v>0.64</v>
      </c>
      <c r="AA16" s="345">
        <v>8.0500000000000002E-2</v>
      </c>
      <c r="AB16" s="342">
        <f t="shared" si="10"/>
        <v>0.12059332417578061</v>
      </c>
      <c r="AC16" s="350">
        <f t="shared" si="11"/>
        <v>3.226074206704759E-3</v>
      </c>
      <c r="AD16" s="358">
        <v>27.5</v>
      </c>
      <c r="AE16" s="358">
        <v>23.61</v>
      </c>
      <c r="AF16" s="344">
        <f t="shared" si="12"/>
        <v>25.555</v>
      </c>
      <c r="AG16" s="344">
        <v>1.18</v>
      </c>
      <c r="AH16" s="345">
        <v>7.4200000000000002E-2</v>
      </c>
      <c r="AI16" s="342">
        <f t="shared" si="13"/>
        <v>0.12737107153607519</v>
      </c>
      <c r="AJ16" s="350">
        <f t="shared" si="14"/>
        <v>6.3231169806119893E-3</v>
      </c>
      <c r="AK16" s="343">
        <v>32.25</v>
      </c>
      <c r="AL16" s="343">
        <v>28.6875</v>
      </c>
      <c r="AM16" s="344">
        <f t="shared" si="15"/>
        <v>30.46875</v>
      </c>
      <c r="AN16" s="344">
        <v>1.78</v>
      </c>
      <c r="AO16" s="345">
        <v>9.5000000000000001E-2</v>
      </c>
      <c r="AP16" s="342">
        <f t="shared" si="53"/>
        <v>0.1639061524275911</v>
      </c>
      <c r="AQ16" s="350">
        <f t="shared" si="54"/>
        <v>3.4242928194157675E-2</v>
      </c>
      <c r="AR16" s="341">
        <v>26</v>
      </c>
      <c r="AS16" s="341">
        <v>23</v>
      </c>
      <c r="AT16" s="344">
        <f t="shared" si="16"/>
        <v>24.5</v>
      </c>
      <c r="AU16" s="344">
        <v>1.32</v>
      </c>
      <c r="AW16" s="342"/>
      <c r="AX16" s="350"/>
      <c r="AY16" s="343">
        <v>40.25</v>
      </c>
      <c r="AZ16" s="343">
        <v>35.75</v>
      </c>
      <c r="BA16" s="344">
        <f t="shared" si="17"/>
        <v>38</v>
      </c>
      <c r="BB16" s="343">
        <v>1.64</v>
      </c>
      <c r="BC16" s="345">
        <v>5.8799999999999998E-2</v>
      </c>
      <c r="BD16" s="342">
        <f t="shared" si="18"/>
        <v>0.10772627400840262</v>
      </c>
      <c r="BE16" s="350">
        <f t="shared" si="19"/>
        <v>3.4307844976198295E-3</v>
      </c>
      <c r="BF16" s="343">
        <v>44.25</v>
      </c>
      <c r="BG16" s="343">
        <v>40.4375</v>
      </c>
      <c r="BH16" s="344">
        <f t="shared" si="20"/>
        <v>42.34375</v>
      </c>
      <c r="BI16" s="344">
        <v>1.48</v>
      </c>
      <c r="BJ16" s="345">
        <v>6.83E-2</v>
      </c>
      <c r="BK16" s="342">
        <f t="shared" si="21"/>
        <v>0.10815008796727121</v>
      </c>
      <c r="BL16" s="350">
        <f t="shared" si="22"/>
        <v>1.0470616679488957E-2</v>
      </c>
      <c r="BM16" s="350"/>
      <c r="BN16" s="350"/>
      <c r="BO16" s="350"/>
      <c r="BP16" s="350"/>
      <c r="BQ16" s="350"/>
      <c r="BR16" s="350"/>
      <c r="BS16" s="350"/>
      <c r="BT16" s="343">
        <v>29.25</v>
      </c>
      <c r="BU16" s="343">
        <v>26.25</v>
      </c>
      <c r="BV16" s="344">
        <f t="shared" si="23"/>
        <v>27.75</v>
      </c>
      <c r="BW16" s="344">
        <v>1.22</v>
      </c>
      <c r="BX16" s="345">
        <v>5.1799999999999999E-2</v>
      </c>
      <c r="BY16" s="342">
        <f t="shared" si="24"/>
        <v>0.10132630027737455</v>
      </c>
      <c r="BZ16" s="350">
        <f t="shared" si="25"/>
        <v>3.33022581446542E-3</v>
      </c>
      <c r="CA16" s="341">
        <v>23.4375</v>
      </c>
      <c r="CB16" s="341">
        <v>21.5625</v>
      </c>
      <c r="CC16" s="344">
        <f t="shared" si="26"/>
        <v>22.5</v>
      </c>
      <c r="CD16" s="339">
        <v>0.98</v>
      </c>
      <c r="CE16" s="345">
        <v>0.1027</v>
      </c>
      <c r="CF16" s="342">
        <f t="shared" si="27"/>
        <v>0.1541324166905218</v>
      </c>
      <c r="CG16" s="350">
        <f t="shared" si="28"/>
        <v>2.356172188283543E-3</v>
      </c>
      <c r="CH16" s="343">
        <v>18.15625</v>
      </c>
      <c r="CI16" s="343">
        <v>16.5</v>
      </c>
      <c r="CJ16" s="344">
        <f t="shared" si="29"/>
        <v>17.328125</v>
      </c>
      <c r="CK16" s="344">
        <v>0.6</v>
      </c>
      <c r="CL16" s="345">
        <v>7.6700000000000004E-2</v>
      </c>
      <c r="CM16" s="342">
        <f t="shared" si="30"/>
        <v>0.1164834284728864</v>
      </c>
      <c r="CN16" s="350">
        <f t="shared" si="31"/>
        <v>6.5290292269986061E-3</v>
      </c>
      <c r="CO16" s="343">
        <v>38.1875</v>
      </c>
      <c r="CP16" s="343">
        <v>35.5</v>
      </c>
      <c r="CQ16" s="344">
        <f t="shared" si="32"/>
        <v>36.84375</v>
      </c>
      <c r="CR16" s="344">
        <v>1.92</v>
      </c>
      <c r="CS16" s="345">
        <v>4.8099999999999997E-2</v>
      </c>
      <c r="CT16" s="342">
        <f t="shared" si="33"/>
        <v>0.10678671884534308</v>
      </c>
      <c r="CU16" s="350">
        <f t="shared" si="34"/>
        <v>7.0737934984964335E-3</v>
      </c>
      <c r="CV16" s="343">
        <v>35.4375</v>
      </c>
      <c r="CW16" s="343">
        <v>32.375</v>
      </c>
      <c r="CX16" s="344">
        <f t="shared" si="35"/>
        <v>33.90625</v>
      </c>
      <c r="CY16" s="344">
        <v>1.3</v>
      </c>
      <c r="CZ16" s="345">
        <v>7.3300000000000004E-2</v>
      </c>
      <c r="DA16" s="342">
        <f t="shared" si="36"/>
        <v>0.11727728485259736</v>
      </c>
      <c r="DB16" s="350">
        <f t="shared" si="37"/>
        <v>5.9759325308342505E-3</v>
      </c>
      <c r="DC16" s="346">
        <v>17.25</v>
      </c>
      <c r="DD16" s="346">
        <v>14.5</v>
      </c>
      <c r="DE16" s="346">
        <f t="shared" si="38"/>
        <v>15.875</v>
      </c>
      <c r="DF16" s="346">
        <v>0.8</v>
      </c>
      <c r="DH16" s="342"/>
      <c r="DI16" s="350"/>
      <c r="DJ16" s="341">
        <v>27</v>
      </c>
      <c r="DK16" s="341">
        <v>25.4375</v>
      </c>
      <c r="DL16" s="344">
        <f t="shared" si="39"/>
        <v>26.21875</v>
      </c>
      <c r="DM16" s="344">
        <v>1.44</v>
      </c>
      <c r="DO16" s="342"/>
      <c r="DP16" s="350"/>
      <c r="DQ16" s="343">
        <v>24.125</v>
      </c>
      <c r="DR16" s="343">
        <v>20.1875</v>
      </c>
      <c r="DS16" s="344">
        <f t="shared" si="40"/>
        <v>22.15625</v>
      </c>
      <c r="DT16" s="344">
        <v>0.82</v>
      </c>
      <c r="DU16" s="345">
        <v>8.1799999999999998E-2</v>
      </c>
      <c r="DV16" s="342">
        <f t="shared" si="41"/>
        <v>0.12456420924681044</v>
      </c>
      <c r="DW16" s="350">
        <f t="shared" si="42"/>
        <v>3.6496641605573837E-3</v>
      </c>
      <c r="DX16" s="343">
        <v>23.875</v>
      </c>
      <c r="DY16" s="343">
        <v>22.1875</v>
      </c>
      <c r="DZ16" s="344">
        <f t="shared" si="43"/>
        <v>23.03125</v>
      </c>
      <c r="EA16" s="344">
        <v>1.46</v>
      </c>
      <c r="EC16" s="342"/>
      <c r="ED16" s="350"/>
      <c r="EE16" s="343">
        <v>28.75</v>
      </c>
      <c r="EF16" s="343">
        <v>26.125</v>
      </c>
      <c r="EG16" s="344">
        <f t="shared" si="44"/>
        <v>27.4375</v>
      </c>
      <c r="EH16" s="344">
        <v>1.2</v>
      </c>
      <c r="EI16" s="345">
        <v>4.7100000000000003E-2</v>
      </c>
      <c r="EJ16" s="342">
        <v>9.6144656865255307E-2</v>
      </c>
      <c r="EK16" s="350">
        <f t="shared" si="45"/>
        <v>5.8789285582364938E-3</v>
      </c>
      <c r="EL16" s="358">
        <v>47.22</v>
      </c>
      <c r="EM16" s="358">
        <v>44.06</v>
      </c>
      <c r="EN16" s="344">
        <f t="shared" si="46"/>
        <v>45.64</v>
      </c>
      <c r="EO16" s="359">
        <v>1.8</v>
      </c>
      <c r="EP16" s="345">
        <v>7.6999999999999999E-2</v>
      </c>
      <c r="EQ16" s="342">
        <f t="shared" si="47"/>
        <v>0.12241237157289486</v>
      </c>
      <c r="ER16" s="350">
        <f t="shared" si="48"/>
        <v>1.0781881610800058E-2</v>
      </c>
      <c r="ES16" s="360">
        <v>19.25</v>
      </c>
      <c r="ET16" s="360">
        <v>17.829999999999998</v>
      </c>
      <c r="EU16" s="360">
        <f t="shared" si="49"/>
        <v>18.54</v>
      </c>
      <c r="EV16" s="359">
        <v>0.66000002639999999</v>
      </c>
      <c r="EW16" s="345">
        <v>9.11E-2</v>
      </c>
      <c r="EX16" s="342">
        <v>0.13256418406614401</v>
      </c>
      <c r="EY16" s="350">
        <f t="shared" si="50"/>
        <v>1.0349540907091847E-2</v>
      </c>
      <c r="EZ16" s="342"/>
      <c r="FA16" s="346">
        <v>1.1000000000000001</v>
      </c>
      <c r="FB16" s="346">
        <v>0.84499999999999997</v>
      </c>
      <c r="FC16" s="346">
        <v>0.17499999999999999</v>
      </c>
      <c r="FD16" s="346">
        <v>0.52500000000000002</v>
      </c>
      <c r="FE16" s="361">
        <v>0.97424599999999995</v>
      </c>
      <c r="FF16" s="346">
        <v>4.0999999999999996</v>
      </c>
      <c r="FH16" s="346">
        <v>0.625</v>
      </c>
      <c r="FI16" s="346">
        <v>1.9</v>
      </c>
      <c r="FK16" s="346">
        <v>0.64500000000000002</v>
      </c>
      <c r="FL16" s="346">
        <v>0.3</v>
      </c>
      <c r="FM16" s="344">
        <v>1.1000000000000001</v>
      </c>
      <c r="FN16" s="344">
        <v>1.3</v>
      </c>
      <c r="FO16" s="344">
        <v>1</v>
      </c>
      <c r="FR16" s="344">
        <v>0.57499999999999996</v>
      </c>
      <c r="FT16" s="344">
        <v>1.2</v>
      </c>
      <c r="FU16" s="362">
        <v>1.7285321600000001</v>
      </c>
      <c r="FV16" s="362">
        <v>1.5321564000000001</v>
      </c>
      <c r="FW16" s="344">
        <f t="shared" si="51"/>
        <v>19.624934560000003</v>
      </c>
      <c r="FX16" s="342">
        <f t="shared" si="52"/>
        <v>0.12596715504565811</v>
      </c>
    </row>
    <row r="17" spans="1:180">
      <c r="A17" s="349">
        <v>36129</v>
      </c>
      <c r="B17" s="337">
        <v>22</v>
      </c>
      <c r="C17" s="337">
        <v>20.3125</v>
      </c>
      <c r="D17" s="337">
        <f t="shared" si="0"/>
        <v>21.15625</v>
      </c>
      <c r="E17" s="337">
        <v>1.08</v>
      </c>
      <c r="F17" s="338">
        <v>4.5400000000000003E-2</v>
      </c>
      <c r="G17" s="342">
        <f t="shared" si="1"/>
        <v>0.10271725964004386</v>
      </c>
      <c r="H17" s="350">
        <f t="shared" si="2"/>
        <v>5.7584098010480577E-3</v>
      </c>
      <c r="I17" s="337">
        <v>32.25</v>
      </c>
      <c r="J17" s="337">
        <v>29.1875</v>
      </c>
      <c r="K17" s="340">
        <f t="shared" si="3"/>
        <v>30.71875</v>
      </c>
      <c r="L17" s="340">
        <v>1.1000000000000001</v>
      </c>
      <c r="M17" s="338">
        <v>8.4500000000000006E-2</v>
      </c>
      <c r="N17" s="342">
        <f t="shared" si="4"/>
        <v>0.12595997134305148</v>
      </c>
      <c r="O17" s="350">
        <f t="shared" si="5"/>
        <v>5.4244501315689189E-3</v>
      </c>
      <c r="P17" s="341">
        <v>18.3125</v>
      </c>
      <c r="Q17" s="341">
        <v>16.125</v>
      </c>
      <c r="R17" s="344">
        <f t="shared" si="6"/>
        <v>17.21875</v>
      </c>
      <c r="S17" s="339">
        <v>0.96</v>
      </c>
      <c r="T17" s="342">
        <v>3.3799999999999997E-2</v>
      </c>
      <c r="U17" s="342">
        <f t="shared" si="7"/>
        <v>9.5819542756787168E-2</v>
      </c>
      <c r="V17" s="350">
        <f t="shared" si="8"/>
        <v>8.5459156446750196E-4</v>
      </c>
      <c r="W17" s="343">
        <v>19.4375</v>
      </c>
      <c r="X17" s="343">
        <v>17.4375</v>
      </c>
      <c r="Y17" s="344">
        <f t="shared" si="9"/>
        <v>18.4375</v>
      </c>
      <c r="Z17" s="344">
        <v>0.64</v>
      </c>
      <c r="AA17" s="345">
        <v>8.0500000000000002E-2</v>
      </c>
      <c r="AB17" s="342">
        <f t="shared" si="10"/>
        <v>0.12052443971787241</v>
      </c>
      <c r="AC17" s="350">
        <f t="shared" si="11"/>
        <v>3.2247858797396526E-3</v>
      </c>
      <c r="AD17" s="358">
        <v>28.15</v>
      </c>
      <c r="AE17" s="358">
        <v>25.49</v>
      </c>
      <c r="AF17" s="344">
        <f t="shared" si="12"/>
        <v>26.82</v>
      </c>
      <c r="AG17" s="344">
        <v>1.18</v>
      </c>
      <c r="AH17" s="345">
        <v>7.4200000000000002E-2</v>
      </c>
      <c r="AI17" s="342">
        <f t="shared" si="13"/>
        <v>0.12481974043102628</v>
      </c>
      <c r="AJ17" s="350">
        <f t="shared" si="14"/>
        <v>6.6358505473438165E-3</v>
      </c>
      <c r="AK17" s="343">
        <v>30.75</v>
      </c>
      <c r="AL17" s="343">
        <v>29.5625</v>
      </c>
      <c r="AM17" s="344">
        <f t="shared" si="15"/>
        <v>30.15625</v>
      </c>
      <c r="AN17" s="344">
        <v>1.78</v>
      </c>
      <c r="AO17" s="345">
        <v>7.8799999999999995E-2</v>
      </c>
      <c r="AP17" s="342">
        <f t="shared" si="53"/>
        <v>0.14740655811578529</v>
      </c>
      <c r="AQ17" s="350">
        <f t="shared" si="54"/>
        <v>3.0801163443185835E-2</v>
      </c>
      <c r="AR17" s="341">
        <v>26.0625</v>
      </c>
      <c r="AS17" s="341">
        <v>24.4375</v>
      </c>
      <c r="AT17" s="344">
        <f t="shared" si="16"/>
        <v>25.25</v>
      </c>
      <c r="AU17" s="344">
        <v>1.32</v>
      </c>
      <c r="AW17" s="342"/>
      <c r="AX17" s="350"/>
      <c r="AY17" s="343">
        <v>40</v>
      </c>
      <c r="AZ17" s="343">
        <v>38</v>
      </c>
      <c r="BA17" s="344">
        <f t="shared" si="17"/>
        <v>39</v>
      </c>
      <c r="BB17" s="343">
        <v>1.64</v>
      </c>
      <c r="BC17" s="345">
        <v>5.8799999999999998E-2</v>
      </c>
      <c r="BD17" s="342">
        <f t="shared" si="18"/>
        <v>0.10645097423679806</v>
      </c>
      <c r="BE17" s="350">
        <f t="shared" si="19"/>
        <v>3.390752703124153E-3</v>
      </c>
      <c r="BF17" s="343">
        <v>44.4375</v>
      </c>
      <c r="BG17" s="343">
        <v>42</v>
      </c>
      <c r="BH17" s="344">
        <f t="shared" si="20"/>
        <v>43.21875</v>
      </c>
      <c r="BI17" s="344">
        <v>1.48</v>
      </c>
      <c r="BJ17" s="345">
        <v>6.83E-2</v>
      </c>
      <c r="BK17" s="342">
        <f t="shared" si="21"/>
        <v>0.10733240173902603</v>
      </c>
      <c r="BL17" s="350">
        <f t="shared" si="22"/>
        <v>1.0393238832932685E-2</v>
      </c>
      <c r="BM17" s="350"/>
      <c r="BN17" s="350"/>
      <c r="BO17" s="350"/>
      <c r="BP17" s="350"/>
      <c r="BQ17" s="350"/>
      <c r="BR17" s="350"/>
      <c r="BS17" s="350"/>
      <c r="BT17" s="343">
        <v>29.625</v>
      </c>
      <c r="BU17" s="343">
        <v>27.125</v>
      </c>
      <c r="BV17" s="344">
        <f t="shared" si="23"/>
        <v>28.375</v>
      </c>
      <c r="BW17" s="344">
        <v>1.22</v>
      </c>
      <c r="BX17" s="345">
        <v>4.4200000000000003E-2</v>
      </c>
      <c r="BY17" s="342">
        <f t="shared" si="24"/>
        <v>9.2267090881887226E-2</v>
      </c>
      <c r="BZ17" s="350">
        <f t="shared" si="25"/>
        <v>3.0330041274126869E-3</v>
      </c>
      <c r="CA17" s="341">
        <v>25.9375</v>
      </c>
      <c r="CB17" s="341">
        <v>23.3125</v>
      </c>
      <c r="CC17" s="344">
        <f t="shared" si="26"/>
        <v>24.625</v>
      </c>
      <c r="CD17" s="339">
        <v>0.98</v>
      </c>
      <c r="CE17" s="345">
        <v>0.1027</v>
      </c>
      <c r="CF17" s="342">
        <f t="shared" si="27"/>
        <v>0.14962454417003657</v>
      </c>
      <c r="CG17" s="350">
        <f t="shared" si="28"/>
        <v>2.2876551294444486E-3</v>
      </c>
      <c r="CH17" s="343">
        <v>18.96875</v>
      </c>
      <c r="CI17" s="343">
        <v>17.125</v>
      </c>
      <c r="CJ17" s="344">
        <f t="shared" si="29"/>
        <v>18.046875</v>
      </c>
      <c r="CK17" s="344">
        <v>0.6</v>
      </c>
      <c r="CL17" s="345">
        <v>7.6700000000000004E-2</v>
      </c>
      <c r="CM17" s="342">
        <f t="shared" si="30"/>
        <v>0.11487822338908527</v>
      </c>
      <c r="CN17" s="350">
        <f t="shared" si="31"/>
        <v>6.4401629269401559E-3</v>
      </c>
      <c r="CO17" s="343">
        <v>39.5</v>
      </c>
      <c r="CP17" s="343">
        <v>37.125</v>
      </c>
      <c r="CQ17" s="344">
        <f t="shared" si="32"/>
        <v>38.3125</v>
      </c>
      <c r="CR17" s="344">
        <v>1.92</v>
      </c>
      <c r="CS17" s="345">
        <v>4.8099999999999997E-2</v>
      </c>
      <c r="CT17" s="342">
        <f t="shared" si="33"/>
        <v>0.10449251524871728</v>
      </c>
      <c r="CU17" s="350">
        <f t="shared" si="34"/>
        <v>6.923010565550774E-3</v>
      </c>
      <c r="CV17" s="343">
        <v>35.5</v>
      </c>
      <c r="CW17" s="343">
        <v>32.75</v>
      </c>
      <c r="CX17" s="344">
        <f t="shared" si="35"/>
        <v>34.125</v>
      </c>
      <c r="CY17" s="344">
        <v>1.3</v>
      </c>
      <c r="CZ17" s="345">
        <v>6.7500000000000004E-2</v>
      </c>
      <c r="DA17" s="342">
        <f t="shared" si="36"/>
        <v>0.11095504506160658</v>
      </c>
      <c r="DB17" s="350">
        <f t="shared" si="37"/>
        <v>5.6547513506979598E-3</v>
      </c>
      <c r="DC17" s="346">
        <v>17.5</v>
      </c>
      <c r="DD17" s="346">
        <v>15.75</v>
      </c>
      <c r="DE17" s="346">
        <f t="shared" si="38"/>
        <v>16.625</v>
      </c>
      <c r="DF17" s="346">
        <v>0.8</v>
      </c>
      <c r="DH17" s="342"/>
      <c r="DI17" s="350"/>
      <c r="DJ17" s="341">
        <v>26.125</v>
      </c>
      <c r="DK17" s="341">
        <v>25</v>
      </c>
      <c r="DL17" s="344">
        <f t="shared" si="39"/>
        <v>25.5625</v>
      </c>
      <c r="DM17" s="344">
        <v>1.44</v>
      </c>
      <c r="DO17" s="342"/>
      <c r="DP17" s="350"/>
      <c r="DQ17" s="343">
        <v>24.9375</v>
      </c>
      <c r="DR17" s="343">
        <v>22</v>
      </c>
      <c r="DS17" s="344">
        <f t="shared" si="40"/>
        <v>23.46875</v>
      </c>
      <c r="DT17" s="344">
        <v>0.82</v>
      </c>
      <c r="DU17" s="345">
        <v>8.1799999999999998E-2</v>
      </c>
      <c r="DV17" s="342">
        <f t="shared" si="41"/>
        <v>0.12213968317384061</v>
      </c>
      <c r="DW17" s="350">
        <f t="shared" si="42"/>
        <v>3.5792422450022466E-3</v>
      </c>
      <c r="DX17" s="343">
        <v>25.75</v>
      </c>
      <c r="DY17" s="343">
        <v>22.875</v>
      </c>
      <c r="DZ17" s="344">
        <f t="shared" si="43"/>
        <v>24.3125</v>
      </c>
      <c r="EA17" s="344">
        <v>1.46</v>
      </c>
      <c r="EC17" s="342"/>
      <c r="ED17" s="350"/>
      <c r="EE17" s="343">
        <v>26.625</v>
      </c>
      <c r="EF17" s="343">
        <v>24.9375</v>
      </c>
      <c r="EG17" s="344">
        <f t="shared" si="44"/>
        <v>25.78125</v>
      </c>
      <c r="EH17" s="344">
        <v>1.2</v>
      </c>
      <c r="EI17" s="345">
        <v>4.8300000000000003E-2</v>
      </c>
      <c r="EJ17" s="342">
        <v>0.10061309255654716</v>
      </c>
      <c r="EK17" s="350">
        <f t="shared" si="45"/>
        <v>6.1532166010059477E-3</v>
      </c>
      <c r="EL17" s="358">
        <v>46.86</v>
      </c>
      <c r="EM17" s="358">
        <v>42.7</v>
      </c>
      <c r="EN17" s="344">
        <f t="shared" si="46"/>
        <v>44.78</v>
      </c>
      <c r="EO17" s="359">
        <v>1.8</v>
      </c>
      <c r="EP17" s="345">
        <v>7.4999999999999997E-2</v>
      </c>
      <c r="EQ17" s="342">
        <f t="shared" si="47"/>
        <v>0.12121235567376631</v>
      </c>
      <c r="ER17" s="350">
        <f t="shared" si="48"/>
        <v>1.0381146465614145E-2</v>
      </c>
      <c r="ES17" s="360">
        <v>19.170000000000002</v>
      </c>
      <c r="ET17" s="360">
        <v>18.010000000000002</v>
      </c>
      <c r="EU17" s="360">
        <f t="shared" si="49"/>
        <v>18.590000000000003</v>
      </c>
      <c r="EV17" s="359">
        <v>0.66000002639999999</v>
      </c>
      <c r="EW17" s="345">
        <v>9.11E-2</v>
      </c>
      <c r="EX17" s="342">
        <v>0.13245110083031397</v>
      </c>
      <c r="EY17" s="350">
        <f t="shared" si="50"/>
        <v>1.0178992416457752E-2</v>
      </c>
      <c r="EZ17" s="342"/>
      <c r="FA17" s="346">
        <v>1.1000000000000001</v>
      </c>
      <c r="FB17" s="346">
        <v>0.84499999999999997</v>
      </c>
      <c r="FC17" s="346">
        <v>0.17499999999999999</v>
      </c>
      <c r="FD17" s="346">
        <v>0.52500000000000002</v>
      </c>
      <c r="FE17" s="361">
        <v>1.0431502399999999</v>
      </c>
      <c r="FF17" s="346">
        <v>4.0999999999999996</v>
      </c>
      <c r="FH17" s="346">
        <v>0.625</v>
      </c>
      <c r="FI17" s="346">
        <v>1.9</v>
      </c>
      <c r="FK17" s="346">
        <v>0.64500000000000002</v>
      </c>
      <c r="FL17" s="346">
        <v>0.3</v>
      </c>
      <c r="FM17" s="344">
        <v>1.1000000000000001</v>
      </c>
      <c r="FN17" s="344">
        <v>1.3</v>
      </c>
      <c r="FO17" s="344">
        <v>1</v>
      </c>
      <c r="FR17" s="344">
        <v>0.57499999999999996</v>
      </c>
      <c r="FT17" s="344">
        <v>1.2</v>
      </c>
      <c r="FU17" s="362">
        <v>1.6804746600000002</v>
      </c>
      <c r="FV17" s="362">
        <v>1.50793548</v>
      </c>
      <c r="FW17" s="344">
        <f t="shared" si="51"/>
        <v>19.621560380000002</v>
      </c>
      <c r="FX17" s="342">
        <f t="shared" si="52"/>
        <v>0.12111442473153675</v>
      </c>
    </row>
    <row r="18" spans="1:180">
      <c r="A18" s="349">
        <v>36160</v>
      </c>
      <c r="B18" s="337">
        <v>23.375</v>
      </c>
      <c r="C18" s="337">
        <v>21.1875</v>
      </c>
      <c r="D18" s="337">
        <f t="shared" si="0"/>
        <v>22.28125</v>
      </c>
      <c r="E18" s="337">
        <v>1.08</v>
      </c>
      <c r="F18" s="338">
        <v>4.5400000000000003E-2</v>
      </c>
      <c r="G18" s="342">
        <f t="shared" si="1"/>
        <v>9.9768039769129624E-2</v>
      </c>
      <c r="H18" s="350">
        <f t="shared" si="2"/>
        <v>5.5940569967961639E-3</v>
      </c>
      <c r="I18" s="337">
        <v>32.25</v>
      </c>
      <c r="J18" s="337">
        <v>27.625</v>
      </c>
      <c r="K18" s="340">
        <f t="shared" si="3"/>
        <v>29.9375</v>
      </c>
      <c r="L18" s="340">
        <v>1.1000000000000001</v>
      </c>
      <c r="M18" s="338">
        <v>8.9499999999999996E-2</v>
      </c>
      <c r="N18" s="342">
        <f t="shared" si="4"/>
        <v>0.13225379037452911</v>
      </c>
      <c r="O18" s="350">
        <f t="shared" si="5"/>
        <v>5.6964934081778816E-3</v>
      </c>
      <c r="P18" s="341">
        <v>18.6875</v>
      </c>
      <c r="Q18" s="341">
        <v>17.3125</v>
      </c>
      <c r="R18" s="344">
        <f t="shared" si="6"/>
        <v>18</v>
      </c>
      <c r="S18" s="339">
        <v>0.96</v>
      </c>
      <c r="T18" s="342">
        <v>3.3799999999999997E-2</v>
      </c>
      <c r="U18" s="342">
        <f t="shared" si="7"/>
        <v>9.307121778496219E-2</v>
      </c>
      <c r="V18" s="350">
        <f t="shared" si="8"/>
        <v>8.3022576618401996E-4</v>
      </c>
      <c r="W18" s="343">
        <v>19.5</v>
      </c>
      <c r="X18" s="343">
        <v>17.8125</v>
      </c>
      <c r="Y18" s="344">
        <f t="shared" si="9"/>
        <v>18.65625</v>
      </c>
      <c r="Z18" s="344">
        <v>0.64</v>
      </c>
      <c r="AA18" s="345">
        <v>8.0500000000000002E-2</v>
      </c>
      <c r="AB18" s="342">
        <f t="shared" si="10"/>
        <v>0.12004879673494662</v>
      </c>
      <c r="AC18" s="350">
        <f t="shared" si="11"/>
        <v>3.2126238364803372E-3</v>
      </c>
      <c r="AD18" s="358">
        <v>28.57</v>
      </c>
      <c r="AE18" s="358">
        <v>25.52</v>
      </c>
      <c r="AF18" s="344">
        <f t="shared" si="12"/>
        <v>27.045000000000002</v>
      </c>
      <c r="AG18" s="344">
        <v>1.18</v>
      </c>
      <c r="AH18" s="345">
        <v>7.5800000000000006E-2</v>
      </c>
      <c r="AI18" s="342">
        <f t="shared" si="13"/>
        <v>0.12606613190625326</v>
      </c>
      <c r="AJ18" s="350">
        <f t="shared" si="14"/>
        <v>6.6316998208388643E-3</v>
      </c>
      <c r="AK18" s="343">
        <v>31.25</v>
      </c>
      <c r="AL18" s="343">
        <v>29.1875</v>
      </c>
      <c r="AM18" s="344">
        <f t="shared" si="15"/>
        <v>30.21875</v>
      </c>
      <c r="AN18" s="344">
        <v>1.78</v>
      </c>
      <c r="AO18" s="345">
        <v>7.8799999999999995E-2</v>
      </c>
      <c r="AP18" s="342">
        <f t="shared" si="53"/>
        <v>0.14726137196026357</v>
      </c>
      <c r="AQ18" s="350">
        <f t="shared" si="54"/>
        <v>3.077623301666475E-2</v>
      </c>
      <c r="AR18" s="341">
        <v>27</v>
      </c>
      <c r="AS18" s="341">
        <v>24.625</v>
      </c>
      <c r="AT18" s="344">
        <f t="shared" si="16"/>
        <v>25.8125</v>
      </c>
      <c r="AU18" s="344">
        <v>1.32</v>
      </c>
      <c r="AW18" s="342"/>
      <c r="AX18" s="350"/>
      <c r="AY18" s="343">
        <v>39.625</v>
      </c>
      <c r="AZ18" s="343">
        <v>37.625</v>
      </c>
      <c r="BA18" s="344">
        <f t="shared" si="17"/>
        <v>38.625</v>
      </c>
      <c r="BB18" s="343">
        <v>1.64</v>
      </c>
      <c r="BC18" s="345">
        <v>5.8799999999999998E-2</v>
      </c>
      <c r="BD18" s="342">
        <f t="shared" si="18"/>
        <v>0.10692134492348737</v>
      </c>
      <c r="BE18" s="350">
        <f t="shared" si="19"/>
        <v>3.406333712703808E-3</v>
      </c>
      <c r="BF18" s="343">
        <v>42.9375</v>
      </c>
      <c r="BG18" s="343">
        <v>40.375</v>
      </c>
      <c r="BH18" s="344">
        <f t="shared" si="20"/>
        <v>41.65625</v>
      </c>
      <c r="BI18" s="344">
        <v>1.48</v>
      </c>
      <c r="BJ18" s="345">
        <v>5.4800000000000001E-2</v>
      </c>
      <c r="BK18" s="342">
        <f t="shared" si="21"/>
        <v>9.4804980128532002E-2</v>
      </c>
      <c r="BL18" s="350">
        <f t="shared" si="22"/>
        <v>9.1817933690638096E-3</v>
      </c>
      <c r="BM18" s="350"/>
      <c r="BN18" s="350"/>
      <c r="BO18" s="350"/>
      <c r="BP18" s="350"/>
      <c r="BQ18" s="350"/>
      <c r="BR18" s="350"/>
      <c r="BS18" s="350"/>
      <c r="BT18" s="343">
        <v>30.25</v>
      </c>
      <c r="BU18" s="343">
        <v>25.75</v>
      </c>
      <c r="BV18" s="344">
        <f t="shared" si="23"/>
        <v>28</v>
      </c>
      <c r="BW18" s="344">
        <v>1.22</v>
      </c>
      <c r="BX18" s="345">
        <v>4.4200000000000003E-2</v>
      </c>
      <c r="BY18" s="342">
        <f t="shared" si="24"/>
        <v>9.2921898556953986E-2</v>
      </c>
      <c r="BZ18" s="350">
        <f t="shared" si="25"/>
        <v>3.0550656821539479E-3</v>
      </c>
      <c r="CA18" s="341">
        <v>27</v>
      </c>
      <c r="CB18" s="341">
        <v>23.8125</v>
      </c>
      <c r="CC18" s="344">
        <f t="shared" si="26"/>
        <v>25.40625</v>
      </c>
      <c r="CD18" s="339">
        <v>0.98</v>
      </c>
      <c r="CE18" s="345">
        <v>0.1027</v>
      </c>
      <c r="CF18" s="342">
        <f t="shared" si="27"/>
        <v>0.14815967299204669</v>
      </c>
      <c r="CG18" s="350">
        <f t="shared" si="28"/>
        <v>2.2656562997951618E-3</v>
      </c>
      <c r="CH18" s="343">
        <v>18.46875</v>
      </c>
      <c r="CI18" s="343">
        <v>16.1875</v>
      </c>
      <c r="CJ18" s="344">
        <f t="shared" si="29"/>
        <v>17.328125</v>
      </c>
      <c r="CK18" s="344">
        <v>0.6</v>
      </c>
      <c r="CL18" s="345">
        <v>7.0000000000000007E-2</v>
      </c>
      <c r="CM18" s="342">
        <f t="shared" si="30"/>
        <v>0.1095358674338156</v>
      </c>
      <c r="CN18" s="350">
        <f t="shared" si="31"/>
        <v>6.1417452626734998E-3</v>
      </c>
      <c r="CO18" s="343">
        <v>40.125</v>
      </c>
      <c r="CP18" s="343">
        <v>37.1875</v>
      </c>
      <c r="CQ18" s="344">
        <f t="shared" si="32"/>
        <v>38.65625</v>
      </c>
      <c r="CR18" s="344">
        <v>1.92</v>
      </c>
      <c r="CS18" s="345">
        <v>4.36E-2</v>
      </c>
      <c r="CT18" s="342">
        <f t="shared" si="33"/>
        <v>9.924131164639971E-2</v>
      </c>
      <c r="CU18" s="350">
        <f t="shared" si="34"/>
        <v>6.5762544761819568E-3</v>
      </c>
      <c r="CV18" s="343">
        <v>36.125</v>
      </c>
      <c r="CW18" s="343">
        <v>33.75</v>
      </c>
      <c r="CX18" s="344">
        <f t="shared" si="35"/>
        <v>34.9375</v>
      </c>
      <c r="CY18" s="344">
        <v>1.3</v>
      </c>
      <c r="CZ18" s="345">
        <v>6.7500000000000004E-2</v>
      </c>
      <c r="DA18" s="342">
        <f t="shared" si="36"/>
        <v>0.10992964676120853</v>
      </c>
      <c r="DB18" s="350">
        <f t="shared" si="37"/>
        <v>5.6034770165868915E-3</v>
      </c>
      <c r="DC18" s="346">
        <v>17.25</v>
      </c>
      <c r="DD18" s="346">
        <v>15.5</v>
      </c>
      <c r="DE18" s="346">
        <f t="shared" si="38"/>
        <v>16.375</v>
      </c>
      <c r="DF18" s="346">
        <v>0.8</v>
      </c>
      <c r="DH18" s="342"/>
      <c r="DI18" s="350"/>
      <c r="DJ18" s="341">
        <v>26.25</v>
      </c>
      <c r="DK18" s="341">
        <v>25.0625</v>
      </c>
      <c r="DL18" s="344">
        <f t="shared" si="39"/>
        <v>25.65625</v>
      </c>
      <c r="DM18" s="344">
        <v>1.44</v>
      </c>
      <c r="DO18" s="342"/>
      <c r="DP18" s="350"/>
      <c r="DQ18" s="343">
        <v>26.875</v>
      </c>
      <c r="DR18" s="343">
        <v>23.1875</v>
      </c>
      <c r="DS18" s="344">
        <f t="shared" si="40"/>
        <v>25.03125</v>
      </c>
      <c r="DT18" s="344">
        <v>0.82</v>
      </c>
      <c r="DU18" s="345">
        <v>4.8300000000000003E-2</v>
      </c>
      <c r="DV18" s="342">
        <f t="shared" si="41"/>
        <v>8.4918890092415378E-2</v>
      </c>
      <c r="DW18" s="350">
        <f t="shared" si="42"/>
        <v>2.488942802807472E-3</v>
      </c>
      <c r="DX18" s="343">
        <v>24.625</v>
      </c>
      <c r="DY18" s="343">
        <v>21.625</v>
      </c>
      <c r="DZ18" s="344">
        <f t="shared" si="43"/>
        <v>23.125</v>
      </c>
      <c r="EA18" s="344">
        <v>1.46</v>
      </c>
      <c r="EC18" s="342"/>
      <c r="ED18" s="350"/>
      <c r="EE18" s="343">
        <v>27.125</v>
      </c>
      <c r="EF18" s="343">
        <v>25.125</v>
      </c>
      <c r="EG18" s="344">
        <f t="shared" si="44"/>
        <v>26.125</v>
      </c>
      <c r="EH18" s="344">
        <v>1.2</v>
      </c>
      <c r="EI18" s="345">
        <v>4.8300000000000003E-2</v>
      </c>
      <c r="EJ18" s="342">
        <v>9.9912309233740615E-2</v>
      </c>
      <c r="EK18" s="350">
        <f t="shared" si="45"/>
        <v>6.1114323019505661E-3</v>
      </c>
      <c r="EL18" s="358">
        <v>44.66</v>
      </c>
      <c r="EM18" s="358">
        <v>42.94</v>
      </c>
      <c r="EN18" s="344">
        <f t="shared" si="46"/>
        <v>43.8</v>
      </c>
      <c r="EO18" s="359">
        <v>1.8</v>
      </c>
      <c r="EP18" s="345">
        <v>7.4999999999999997E-2</v>
      </c>
      <c r="EQ18" s="342">
        <f t="shared" si="47"/>
        <v>0.12226307655398627</v>
      </c>
      <c r="ER18" s="350">
        <f t="shared" si="48"/>
        <v>1.0428385424093184E-2</v>
      </c>
      <c r="ES18" s="360">
        <v>18.690000000000001</v>
      </c>
      <c r="ET18" s="360">
        <v>16.55</v>
      </c>
      <c r="EU18" s="360">
        <f t="shared" si="49"/>
        <v>17.62</v>
      </c>
      <c r="EV18" s="359">
        <v>0.66000002639999999</v>
      </c>
      <c r="EW18" s="345">
        <v>9.11E-2</v>
      </c>
      <c r="EX18" s="342">
        <v>0.13476114064361155</v>
      </c>
      <c r="EY18" s="350">
        <f t="shared" si="50"/>
        <v>1.046033770972743E-2</v>
      </c>
      <c r="EZ18" s="342"/>
      <c r="FA18" s="346">
        <v>1.1000000000000001</v>
      </c>
      <c r="FB18" s="346">
        <v>0.84499999999999997</v>
      </c>
      <c r="FC18" s="346">
        <v>0.17499999999999999</v>
      </c>
      <c r="FD18" s="346">
        <v>0.52500000000000002</v>
      </c>
      <c r="FE18" s="361">
        <v>1.0320094399999999</v>
      </c>
      <c r="FF18" s="346">
        <v>4.0999999999999996</v>
      </c>
      <c r="FH18" s="346">
        <v>0.625</v>
      </c>
      <c r="FI18" s="346">
        <v>1.9</v>
      </c>
      <c r="FK18" s="346">
        <v>0.64500000000000002</v>
      </c>
      <c r="FL18" s="346">
        <v>0.3</v>
      </c>
      <c r="FM18" s="344">
        <v>1.1000000000000001</v>
      </c>
      <c r="FN18" s="344">
        <v>1.3</v>
      </c>
      <c r="FO18" s="344">
        <v>1</v>
      </c>
      <c r="FR18" s="344">
        <v>0.57499999999999996</v>
      </c>
      <c r="FT18" s="344">
        <v>1.2</v>
      </c>
      <c r="FU18" s="362">
        <v>1.6733199599999999</v>
      </c>
      <c r="FV18" s="362">
        <v>1.5227838600000001</v>
      </c>
      <c r="FW18" s="344">
        <f t="shared" si="51"/>
        <v>19.618113260000001</v>
      </c>
      <c r="FX18" s="342">
        <f t="shared" si="52"/>
        <v>0.11846075690287976</v>
      </c>
    </row>
    <row r="19" spans="1:180">
      <c r="A19" s="349">
        <v>36189</v>
      </c>
      <c r="B19" s="337">
        <v>23.375</v>
      </c>
      <c r="C19" s="337">
        <v>19.8125</v>
      </c>
      <c r="D19" s="337">
        <f t="shared" si="0"/>
        <v>21.59375</v>
      </c>
      <c r="E19" s="337">
        <v>1.08</v>
      </c>
      <c r="F19" s="338">
        <v>4.5400000000000003E-2</v>
      </c>
      <c r="G19" s="342">
        <f t="shared" si="1"/>
        <v>0.1015331136730766</v>
      </c>
      <c r="H19" s="350">
        <f t="shared" si="2"/>
        <v>6.673899439932433E-3</v>
      </c>
      <c r="I19" s="337">
        <v>33</v>
      </c>
      <c r="J19" s="337">
        <v>28.875</v>
      </c>
      <c r="K19" s="340">
        <f t="shared" si="3"/>
        <v>30.9375</v>
      </c>
      <c r="L19" s="340">
        <v>1.1000000000000001</v>
      </c>
      <c r="M19" s="338">
        <v>8.9499999999999996E-2</v>
      </c>
      <c r="N19" s="342">
        <f t="shared" si="4"/>
        <v>0.1308524897335821</v>
      </c>
      <c r="O19" s="350">
        <f t="shared" si="5"/>
        <v>5.9546069690870019E-3</v>
      </c>
      <c r="P19" s="341">
        <v>18.125</v>
      </c>
      <c r="Q19" s="341">
        <v>15.875</v>
      </c>
      <c r="R19" s="344">
        <f t="shared" si="6"/>
        <v>17</v>
      </c>
      <c r="S19" s="339">
        <v>0.96</v>
      </c>
      <c r="T19" s="342">
        <v>3.3799999999999997E-2</v>
      </c>
      <c r="U19" s="342">
        <f t="shared" si="7"/>
        <v>9.6635335368319808E-2</v>
      </c>
      <c r="V19" s="350">
        <f t="shared" si="8"/>
        <v>9.772249697449103E-4</v>
      </c>
      <c r="W19" s="343">
        <v>19.75</v>
      </c>
      <c r="X19" s="343">
        <v>16.375</v>
      </c>
      <c r="Y19" s="344">
        <f t="shared" si="9"/>
        <v>18.0625</v>
      </c>
      <c r="Z19" s="344">
        <v>0.64</v>
      </c>
      <c r="AA19" s="345">
        <v>8.0500000000000002E-2</v>
      </c>
      <c r="AB19" s="342">
        <f t="shared" si="10"/>
        <v>0.12136700267187006</v>
      </c>
      <c r="AC19" s="350">
        <f t="shared" si="11"/>
        <v>3.221725477412092E-3</v>
      </c>
      <c r="AD19" s="358">
        <v>28.39</v>
      </c>
      <c r="AE19" s="358">
        <v>24.33</v>
      </c>
      <c r="AF19" s="344">
        <f t="shared" si="12"/>
        <v>26.36</v>
      </c>
      <c r="AG19" s="344">
        <v>1.18</v>
      </c>
      <c r="AH19" s="345">
        <v>7.5800000000000006E-2</v>
      </c>
      <c r="AI19" s="342">
        <f t="shared" si="13"/>
        <v>0.12739540602627231</v>
      </c>
      <c r="AJ19" s="350">
        <f t="shared" si="14"/>
        <v>5.9491275071791522E-3</v>
      </c>
      <c r="AK19" s="343">
        <v>31.3125</v>
      </c>
      <c r="AL19" s="343">
        <v>27.0625</v>
      </c>
      <c r="AM19" s="344">
        <f t="shared" si="15"/>
        <v>29.1875</v>
      </c>
      <c r="AN19" s="344">
        <v>1.78</v>
      </c>
      <c r="AO19" s="345">
        <v>7.8799999999999995E-2</v>
      </c>
      <c r="AP19" s="342">
        <f t="shared" si="53"/>
        <v>0.1497383393992382</v>
      </c>
      <c r="AQ19" s="350">
        <f t="shared" si="54"/>
        <v>3.2555927271055572E-2</v>
      </c>
      <c r="AR19" s="341">
        <v>27</v>
      </c>
      <c r="AS19" s="341">
        <v>23.4375</v>
      </c>
      <c r="AT19" s="344">
        <f t="shared" si="16"/>
        <v>25.21875</v>
      </c>
      <c r="AU19" s="344">
        <v>1.32</v>
      </c>
      <c r="AW19" s="342"/>
      <c r="AX19" s="350"/>
      <c r="AY19" s="343">
        <v>40.125</v>
      </c>
      <c r="AZ19" s="343">
        <v>36</v>
      </c>
      <c r="BA19" s="344">
        <f t="shared" si="17"/>
        <v>38.0625</v>
      </c>
      <c r="BB19" s="343">
        <v>1.68</v>
      </c>
      <c r="BC19" s="345">
        <v>5.8799999999999998E-2</v>
      </c>
      <c r="BD19" s="342">
        <f t="shared" si="18"/>
        <v>0.10885662286884346</v>
      </c>
      <c r="BE19" s="350">
        <f t="shared" si="19"/>
        <v>3.715243056241233E-3</v>
      </c>
      <c r="BF19" s="343">
        <v>42.9375</v>
      </c>
      <c r="BG19" s="343">
        <v>38.125</v>
      </c>
      <c r="BH19" s="344">
        <f t="shared" si="20"/>
        <v>40.53125</v>
      </c>
      <c r="BI19" s="344">
        <v>1.48</v>
      </c>
      <c r="BJ19" s="345">
        <v>5.4800000000000001E-2</v>
      </c>
      <c r="BK19" s="342">
        <f t="shared" si="21"/>
        <v>9.593135526606722E-2</v>
      </c>
      <c r="BL19" s="350">
        <f t="shared" si="22"/>
        <v>9.2160067143818008E-3</v>
      </c>
      <c r="BM19" s="350"/>
      <c r="BN19" s="350"/>
      <c r="BO19" s="350"/>
      <c r="BP19" s="350"/>
      <c r="BQ19" s="350"/>
      <c r="BR19" s="350"/>
      <c r="BS19" s="350"/>
      <c r="BT19" s="343">
        <v>27</v>
      </c>
      <c r="BU19" s="343">
        <v>23.375</v>
      </c>
      <c r="BV19" s="344">
        <f t="shared" si="23"/>
        <v>25.1875</v>
      </c>
      <c r="BW19" s="344">
        <v>1.22</v>
      </c>
      <c r="BX19" s="345">
        <v>4.4200000000000003E-2</v>
      </c>
      <c r="BY19" s="342">
        <f t="shared" si="24"/>
        <v>9.8466214302812771E-2</v>
      </c>
      <c r="BZ19" s="350">
        <f t="shared" si="25"/>
        <v>3.3606216077790127E-3</v>
      </c>
      <c r="CA19" s="341">
        <v>27.0625</v>
      </c>
      <c r="CB19" s="341">
        <v>22.1875</v>
      </c>
      <c r="CC19" s="344">
        <f t="shared" si="26"/>
        <v>24.625</v>
      </c>
      <c r="CD19" s="339">
        <v>0.98</v>
      </c>
      <c r="CE19" s="345">
        <v>0.1027</v>
      </c>
      <c r="CF19" s="342">
        <f t="shared" si="27"/>
        <v>0.14962454417003657</v>
      </c>
      <c r="CG19" s="350">
        <f t="shared" si="28"/>
        <v>2.2696176314651864E-3</v>
      </c>
      <c r="CH19" s="343">
        <v>18.59375</v>
      </c>
      <c r="CI19" s="343">
        <v>14.25</v>
      </c>
      <c r="CJ19" s="344">
        <f t="shared" si="29"/>
        <v>16.421875</v>
      </c>
      <c r="CK19" s="344">
        <v>0.62</v>
      </c>
      <c r="CL19" s="345">
        <v>7.0000000000000007E-2</v>
      </c>
      <c r="CM19" s="342">
        <f t="shared" si="30"/>
        <v>0.11316145159210778</v>
      </c>
      <c r="CN19" s="350">
        <f t="shared" si="31"/>
        <v>5.7217267207125945E-3</v>
      </c>
      <c r="CO19" s="343">
        <v>40.25</v>
      </c>
      <c r="CP19" s="343">
        <v>33.5625</v>
      </c>
      <c r="CQ19" s="344">
        <f t="shared" si="32"/>
        <v>36.90625</v>
      </c>
      <c r="CR19" s="344">
        <v>1.92</v>
      </c>
      <c r="CS19" s="345">
        <v>4.36E-2</v>
      </c>
      <c r="CT19" s="342">
        <f t="shared" si="33"/>
        <v>0.10193376290475431</v>
      </c>
      <c r="CU19" s="350">
        <f t="shared" si="34"/>
        <v>6.7002346185374428E-3</v>
      </c>
      <c r="CV19" s="343">
        <v>36.625</v>
      </c>
      <c r="CW19" s="343">
        <v>30</v>
      </c>
      <c r="CX19" s="344">
        <f t="shared" si="35"/>
        <v>33.3125</v>
      </c>
      <c r="CY19" s="344">
        <v>1.3</v>
      </c>
      <c r="CZ19" s="345">
        <v>6.7500000000000004E-2</v>
      </c>
      <c r="DA19" s="342">
        <f t="shared" si="36"/>
        <v>0.11203122593092307</v>
      </c>
      <c r="DB19" s="350">
        <f t="shared" si="37"/>
        <v>5.6645796774831966E-3</v>
      </c>
      <c r="DC19" s="346">
        <v>17.5</v>
      </c>
      <c r="DD19" s="346">
        <v>15.875</v>
      </c>
      <c r="DE19" s="346">
        <f t="shared" si="38"/>
        <v>16.6875</v>
      </c>
      <c r="DF19" s="346">
        <v>0.8</v>
      </c>
      <c r="DH19" s="342"/>
      <c r="DI19" s="350"/>
      <c r="DJ19" s="341">
        <v>26.6875</v>
      </c>
      <c r="DK19" s="341">
        <v>25.5</v>
      </c>
      <c r="DL19" s="344">
        <f t="shared" si="39"/>
        <v>26.09375</v>
      </c>
      <c r="DM19" s="344">
        <v>1.44</v>
      </c>
      <c r="DO19" s="342"/>
      <c r="DP19" s="350"/>
      <c r="DQ19" s="343">
        <v>26.6875</v>
      </c>
      <c r="DR19" s="343">
        <v>25.8125</v>
      </c>
      <c r="DS19" s="344">
        <f t="shared" si="40"/>
        <v>26.25</v>
      </c>
      <c r="DT19" s="344">
        <v>0.82</v>
      </c>
      <c r="DU19" s="345">
        <v>4.8300000000000003E-2</v>
      </c>
      <c r="DV19" s="342">
        <f t="shared" si="41"/>
        <v>8.3197798989859573E-2</v>
      </c>
      <c r="DW19" s="350">
        <f t="shared" si="42"/>
        <v>3.3653514541374437E-3</v>
      </c>
      <c r="DX19" s="343">
        <v>24.375</v>
      </c>
      <c r="DY19" s="343">
        <v>21.375</v>
      </c>
      <c r="DZ19" s="344">
        <f t="shared" si="43"/>
        <v>22.875</v>
      </c>
      <c r="EA19" s="344">
        <v>1.46</v>
      </c>
      <c r="EC19" s="342"/>
      <c r="ED19" s="350"/>
      <c r="EE19" s="343">
        <v>27.375</v>
      </c>
      <c r="EF19" s="343">
        <v>23.4375</v>
      </c>
      <c r="EG19" s="344">
        <f t="shared" si="44"/>
        <v>25.40625</v>
      </c>
      <c r="EH19" s="344">
        <v>1.2</v>
      </c>
      <c r="EI19" s="345">
        <v>4.7100000000000003E-2</v>
      </c>
      <c r="EJ19" s="342">
        <v>0.10013882589384315</v>
      </c>
      <c r="EK19" s="350">
        <f t="shared" si="45"/>
        <v>5.5695971253456773E-3</v>
      </c>
      <c r="EL19" s="358">
        <v>44.68</v>
      </c>
      <c r="EM19" s="358">
        <v>40.6</v>
      </c>
      <c r="EN19" s="344">
        <f t="shared" si="46"/>
        <v>42.64</v>
      </c>
      <c r="EO19" s="359">
        <v>1.8</v>
      </c>
      <c r="EP19" s="345">
        <v>7.4999999999999997E-2</v>
      </c>
      <c r="EQ19" s="342">
        <f t="shared" si="47"/>
        <v>0.12357023522800148</v>
      </c>
      <c r="ER19" s="350">
        <f t="shared" si="48"/>
        <v>9.792654519982508E-3</v>
      </c>
      <c r="ES19" s="360">
        <v>18.46</v>
      </c>
      <c r="ET19" s="360">
        <v>15.84</v>
      </c>
      <c r="EU19" s="360">
        <f t="shared" si="49"/>
        <v>17.149999999999999</v>
      </c>
      <c r="EV19" s="359">
        <v>0.66000002639999999</v>
      </c>
      <c r="EW19" s="345">
        <v>8.8300000000000003E-2</v>
      </c>
      <c r="EX19" s="342">
        <v>0.13306067357071805</v>
      </c>
      <c r="EY19" s="350">
        <f t="shared" si="50"/>
        <v>8.824335505304556E-3</v>
      </c>
      <c r="EZ19" s="342"/>
      <c r="FA19" s="346">
        <v>1.3</v>
      </c>
      <c r="FB19" s="346">
        <v>0.9</v>
      </c>
      <c r="FC19" s="346">
        <v>0.2</v>
      </c>
      <c r="FD19" s="346">
        <v>0.52500000000000002</v>
      </c>
      <c r="FE19" s="361">
        <v>0.92357232000000011</v>
      </c>
      <c r="FF19" s="346">
        <v>4.3</v>
      </c>
      <c r="FH19" s="346">
        <v>0.67500000000000004</v>
      </c>
      <c r="FI19" s="346">
        <v>1.9</v>
      </c>
      <c r="FK19" s="346">
        <v>0.67500000000000004</v>
      </c>
      <c r="FL19" s="346">
        <v>0.3</v>
      </c>
      <c r="FM19" s="344">
        <v>1</v>
      </c>
      <c r="FN19" s="344">
        <v>1.3</v>
      </c>
      <c r="FO19" s="344">
        <v>1</v>
      </c>
      <c r="FR19" s="344">
        <v>0.8</v>
      </c>
      <c r="FT19" s="344">
        <v>1.1000000000000001</v>
      </c>
      <c r="FU19" s="362">
        <v>1.5673210199999998</v>
      </c>
      <c r="FV19" s="362">
        <v>1.3116069000000001</v>
      </c>
      <c r="FW19" s="344">
        <f t="shared" si="51"/>
        <v>19.777500240000006</v>
      </c>
      <c r="FX19" s="342">
        <f t="shared" si="52"/>
        <v>0.11953248026578181</v>
      </c>
    </row>
    <row r="20" spans="1:180">
      <c r="A20" s="349">
        <v>36217</v>
      </c>
      <c r="B20" s="337">
        <v>20.0625</v>
      </c>
      <c r="C20" s="337">
        <v>18.3125</v>
      </c>
      <c r="D20" s="337">
        <f t="shared" si="0"/>
        <v>19.1875</v>
      </c>
      <c r="E20" s="337">
        <v>1.08</v>
      </c>
      <c r="F20" s="338">
        <v>4.5900000000000003E-2</v>
      </c>
      <c r="G20" s="342">
        <f t="shared" si="1"/>
        <v>0.10925912478113342</v>
      </c>
      <c r="H20" s="350">
        <f t="shared" si="2"/>
        <v>7.166314280308163E-3</v>
      </c>
      <c r="I20" s="337">
        <v>29.6875</v>
      </c>
      <c r="J20" s="337">
        <v>23.25</v>
      </c>
      <c r="K20" s="340">
        <f t="shared" si="3"/>
        <v>26.46875</v>
      </c>
      <c r="L20" s="340">
        <v>1.1000000000000001</v>
      </c>
      <c r="M20" s="338">
        <v>8.9499999999999996E-2</v>
      </c>
      <c r="N20" s="342">
        <f t="shared" si="4"/>
        <v>0.13794854815590107</v>
      </c>
      <c r="O20" s="350">
        <f t="shared" si="5"/>
        <v>6.264038585898476E-3</v>
      </c>
      <c r="P20" s="341">
        <v>16.75</v>
      </c>
      <c r="Q20" s="341">
        <v>15.0625</v>
      </c>
      <c r="R20" s="344">
        <f t="shared" si="6"/>
        <v>15.90625</v>
      </c>
      <c r="S20" s="339">
        <v>0.96</v>
      </c>
      <c r="T20" s="342">
        <v>3.3799999999999997E-2</v>
      </c>
      <c r="U20" s="342">
        <f t="shared" si="7"/>
        <v>0.10105878058269457</v>
      </c>
      <c r="V20" s="350">
        <f t="shared" si="8"/>
        <v>1.019762012683208E-3</v>
      </c>
      <c r="W20" s="343">
        <v>17.25</v>
      </c>
      <c r="X20" s="343">
        <v>13.25</v>
      </c>
      <c r="Y20" s="344">
        <f t="shared" si="9"/>
        <v>15.25</v>
      </c>
      <c r="Z20" s="344">
        <v>0.64</v>
      </c>
      <c r="AA20" s="345">
        <v>7.5499999999999998E-2</v>
      </c>
      <c r="AB20" s="342">
        <f t="shared" si="10"/>
        <v>0.12380418629027301</v>
      </c>
      <c r="AC20" s="350">
        <f t="shared" si="11"/>
        <v>3.2793624100530337E-3</v>
      </c>
      <c r="AD20" s="358">
        <v>25.39</v>
      </c>
      <c r="AE20" s="358">
        <v>23.4</v>
      </c>
      <c r="AF20" s="344">
        <f t="shared" si="12"/>
        <v>24.395</v>
      </c>
      <c r="AG20" s="344">
        <v>1.18</v>
      </c>
      <c r="AH20" s="345">
        <v>7.9299999999999995E-2</v>
      </c>
      <c r="AI20" s="342">
        <f t="shared" si="13"/>
        <v>0.13531226238335803</v>
      </c>
      <c r="AJ20" s="350">
        <f t="shared" si="14"/>
        <v>6.3306106143495144E-3</v>
      </c>
      <c r="AK20" s="343">
        <v>28.9375</v>
      </c>
      <c r="AL20" s="343">
        <v>26.5</v>
      </c>
      <c r="AM20" s="344">
        <f t="shared" si="15"/>
        <v>27.71875</v>
      </c>
      <c r="AN20" s="344">
        <v>1.78</v>
      </c>
      <c r="AO20" s="345">
        <v>7.8799999999999995E-2</v>
      </c>
      <c r="AP20" s="342">
        <f t="shared" si="53"/>
        <v>0.1535922658093809</v>
      </c>
      <c r="AQ20" s="350">
        <f t="shared" si="54"/>
        <v>3.3322116891198135E-2</v>
      </c>
      <c r="AR20" s="341">
        <v>24.1875</v>
      </c>
      <c r="AS20" s="341">
        <v>22.375</v>
      </c>
      <c r="AT20" s="344">
        <f t="shared" si="16"/>
        <v>23.28125</v>
      </c>
      <c r="AU20" s="344">
        <v>1.32</v>
      </c>
      <c r="AW20" s="342"/>
      <c r="AX20" s="350"/>
      <c r="AY20" s="343">
        <v>36.375</v>
      </c>
      <c r="AZ20" s="343">
        <v>33.625</v>
      </c>
      <c r="BA20" s="344">
        <f t="shared" si="17"/>
        <v>35</v>
      </c>
      <c r="BB20" s="343">
        <v>1.68</v>
      </c>
      <c r="BC20" s="345">
        <v>0.06</v>
      </c>
      <c r="BD20" s="342">
        <f t="shared" si="18"/>
        <v>0.11458124841173412</v>
      </c>
      <c r="BE20" s="350">
        <f t="shared" si="19"/>
        <v>3.9022231705206491E-3</v>
      </c>
      <c r="BF20" s="343">
        <v>38.625</v>
      </c>
      <c r="BG20" s="343">
        <v>36.5</v>
      </c>
      <c r="BH20" s="344">
        <f t="shared" si="20"/>
        <v>37.5625</v>
      </c>
      <c r="BI20" s="344">
        <v>1.48</v>
      </c>
      <c r="BJ20" s="345">
        <v>5.4800000000000001E-2</v>
      </c>
      <c r="BK20" s="342">
        <f t="shared" si="21"/>
        <v>9.9232672823708068E-2</v>
      </c>
      <c r="BL20" s="350">
        <f t="shared" si="22"/>
        <v>9.5126840142150861E-3</v>
      </c>
      <c r="BM20" s="350"/>
      <c r="BN20" s="350"/>
      <c r="BO20" s="350"/>
      <c r="BP20" s="350"/>
      <c r="BQ20" s="350"/>
      <c r="BR20" s="350"/>
      <c r="BS20" s="350"/>
      <c r="BT20" s="343">
        <v>24.8125</v>
      </c>
      <c r="BU20" s="343">
        <v>22.125</v>
      </c>
      <c r="BV20" s="344">
        <f t="shared" si="23"/>
        <v>23.46875</v>
      </c>
      <c r="BW20" s="344">
        <v>1.22</v>
      </c>
      <c r="BX20" s="345">
        <v>4.4200000000000003E-2</v>
      </c>
      <c r="BY20" s="342">
        <f t="shared" si="24"/>
        <v>0.10252186258571028</v>
      </c>
      <c r="BZ20" s="350">
        <f t="shared" si="25"/>
        <v>3.4915240775638358E-3</v>
      </c>
      <c r="CA20" s="341">
        <v>23.25</v>
      </c>
      <c r="CB20" s="341">
        <v>20.375</v>
      </c>
      <c r="CC20" s="344">
        <f t="shared" si="26"/>
        <v>21.8125</v>
      </c>
      <c r="CD20" s="339">
        <v>0.98</v>
      </c>
      <c r="CE20" s="345">
        <v>0.1027</v>
      </c>
      <c r="CF20" s="342">
        <f t="shared" si="27"/>
        <v>0.1557821963837418</v>
      </c>
      <c r="CG20" s="350">
        <f t="shared" si="28"/>
        <v>2.3579460172859852E-3</v>
      </c>
      <c r="CH20" s="343">
        <v>15.4375</v>
      </c>
      <c r="CI20" s="343">
        <v>13</v>
      </c>
      <c r="CJ20" s="344">
        <f t="shared" si="29"/>
        <v>14.21875</v>
      </c>
      <c r="CK20" s="344">
        <v>0.62</v>
      </c>
      <c r="CL20" s="345">
        <v>7.0000000000000007E-2</v>
      </c>
      <c r="CM20" s="342">
        <f t="shared" si="30"/>
        <v>0.11996413860506316</v>
      </c>
      <c r="CN20" s="350">
        <f t="shared" si="31"/>
        <v>6.0526591914297897E-3</v>
      </c>
      <c r="CO20" s="343">
        <v>34.75</v>
      </c>
      <c r="CP20" s="343">
        <v>31.75</v>
      </c>
      <c r="CQ20" s="344">
        <f t="shared" si="32"/>
        <v>33.25</v>
      </c>
      <c r="CR20" s="344">
        <v>1.92</v>
      </c>
      <c r="CS20" s="345">
        <v>4.36E-2</v>
      </c>
      <c r="CT20" s="342">
        <f t="shared" si="33"/>
        <v>0.10849430023671824</v>
      </c>
      <c r="CU20" s="350">
        <f t="shared" si="34"/>
        <v>7.1161493804377668E-3</v>
      </c>
      <c r="CV20" s="343">
        <v>34.8125</v>
      </c>
      <c r="CW20" s="343">
        <v>28.625</v>
      </c>
      <c r="CX20" s="344">
        <f t="shared" si="35"/>
        <v>31.71875</v>
      </c>
      <c r="CY20" s="344">
        <v>1.3</v>
      </c>
      <c r="CZ20" s="345">
        <v>6.7500000000000004E-2</v>
      </c>
      <c r="DA20" s="342">
        <f t="shared" si="36"/>
        <v>0.11430490456328624</v>
      </c>
      <c r="DB20" s="350">
        <f t="shared" si="37"/>
        <v>5.7671287375982497E-3</v>
      </c>
      <c r="DC20" s="346">
        <v>16.375</v>
      </c>
      <c r="DD20" s="346">
        <v>14.75</v>
      </c>
      <c r="DE20" s="346">
        <f t="shared" si="38"/>
        <v>15.5625</v>
      </c>
      <c r="DF20" s="346">
        <v>0.8</v>
      </c>
      <c r="DH20" s="342"/>
      <c r="DI20" s="350"/>
      <c r="DJ20" s="341">
        <v>25.5</v>
      </c>
      <c r="DK20" s="341">
        <v>21.5</v>
      </c>
      <c r="DL20" s="344">
        <f t="shared" si="39"/>
        <v>23.5</v>
      </c>
      <c r="DM20" s="344">
        <v>1.44</v>
      </c>
      <c r="DO20" s="342"/>
      <c r="DP20" s="350"/>
      <c r="DQ20" s="343">
        <v>29</v>
      </c>
      <c r="DR20" s="343">
        <v>25.25</v>
      </c>
      <c r="DS20" s="344">
        <f t="shared" si="40"/>
        <v>27.125</v>
      </c>
      <c r="DT20" s="344">
        <v>0.82</v>
      </c>
      <c r="DU20" s="345">
        <v>4.53E-2</v>
      </c>
      <c r="DV20" s="342">
        <f t="shared" si="41"/>
        <v>7.8962041357110158E-2</v>
      </c>
      <c r="DW20" s="350">
        <f t="shared" si="42"/>
        <v>3.1871546343867174E-3</v>
      </c>
      <c r="DX20" s="343">
        <v>22.4375</v>
      </c>
      <c r="DY20" s="343">
        <v>19.5625</v>
      </c>
      <c r="DZ20" s="344">
        <f t="shared" si="43"/>
        <v>21</v>
      </c>
      <c r="EA20" s="344">
        <v>1.46</v>
      </c>
      <c r="EC20" s="342"/>
      <c r="ED20" s="350"/>
      <c r="EE20" s="343">
        <v>24.75</v>
      </c>
      <c r="EF20" s="343">
        <v>22.25</v>
      </c>
      <c r="EG20" s="344">
        <f t="shared" si="44"/>
        <v>23.5</v>
      </c>
      <c r="EH20" s="344">
        <v>1.2</v>
      </c>
      <c r="EI20" s="345">
        <v>4.7100000000000003E-2</v>
      </c>
      <c r="EJ20" s="342">
        <v>0.10452777380461487</v>
      </c>
      <c r="EK20" s="350">
        <f t="shared" si="45"/>
        <v>5.8012177477231794E-3</v>
      </c>
      <c r="EL20" s="358">
        <v>41.2</v>
      </c>
      <c r="EM20" s="358">
        <v>38.549999999999997</v>
      </c>
      <c r="EN20" s="344">
        <f t="shared" si="46"/>
        <v>39.875</v>
      </c>
      <c r="EO20" s="359">
        <v>1.8</v>
      </c>
      <c r="EP20" s="345">
        <v>8.0699999999999994E-2</v>
      </c>
      <c r="EQ20" s="342">
        <f t="shared" si="47"/>
        <v>0.13297381891573412</v>
      </c>
      <c r="ER20" s="350">
        <f t="shared" si="48"/>
        <v>1.0061998596163675E-2</v>
      </c>
      <c r="ES20" s="360">
        <v>17.309999999999999</v>
      </c>
      <c r="ET20" s="360">
        <v>15.36</v>
      </c>
      <c r="EU20" s="360">
        <f t="shared" si="49"/>
        <v>16.335000000000001</v>
      </c>
      <c r="EV20" s="359">
        <v>0.66000002639999999</v>
      </c>
      <c r="EW20" s="345">
        <v>8.8300000000000003E-2</v>
      </c>
      <c r="EX20" s="342">
        <v>0.13532948067749717</v>
      </c>
      <c r="EY20" s="350">
        <f t="shared" si="50"/>
        <v>9.6821017205120929E-3</v>
      </c>
      <c r="EZ20" s="342"/>
      <c r="FA20" s="346">
        <v>1.3</v>
      </c>
      <c r="FB20" s="346">
        <v>0.9</v>
      </c>
      <c r="FC20" s="346">
        <v>0.2</v>
      </c>
      <c r="FD20" s="346">
        <v>0.52500000000000002</v>
      </c>
      <c r="FE20" s="361">
        <v>0.92728591999999987</v>
      </c>
      <c r="FF20" s="346">
        <v>4.3</v>
      </c>
      <c r="FH20" s="346">
        <v>0.67500000000000004</v>
      </c>
      <c r="FI20" s="346">
        <v>1.9</v>
      </c>
      <c r="FK20" s="346">
        <v>0.67500000000000004</v>
      </c>
      <c r="FL20" s="346">
        <v>0.3</v>
      </c>
      <c r="FM20" s="344">
        <v>1</v>
      </c>
      <c r="FN20" s="344">
        <v>1.3</v>
      </c>
      <c r="FO20" s="344">
        <v>1</v>
      </c>
      <c r="FR20" s="344">
        <v>0.8</v>
      </c>
      <c r="FT20" s="344">
        <v>1.1000000000000001</v>
      </c>
      <c r="FU20" s="362">
        <v>1.4997654000000002</v>
      </c>
      <c r="FV20" s="362">
        <v>1.4180202900000001</v>
      </c>
      <c r="FW20" s="344">
        <f t="shared" si="51"/>
        <v>19.820071610000007</v>
      </c>
      <c r="FX20" s="342">
        <f t="shared" si="52"/>
        <v>0.12431499208232756</v>
      </c>
    </row>
    <row r="21" spans="1:180">
      <c r="A21" s="349">
        <v>36250</v>
      </c>
      <c r="B21" s="337">
        <v>20</v>
      </c>
      <c r="C21" s="337">
        <v>17.5</v>
      </c>
      <c r="D21" s="337">
        <f t="shared" si="0"/>
        <v>18.75</v>
      </c>
      <c r="E21" s="337">
        <v>1.08</v>
      </c>
      <c r="F21" s="338">
        <v>4.6600000000000003E-2</v>
      </c>
      <c r="G21" s="342">
        <f t="shared" si="1"/>
        <v>0.11151445780087132</v>
      </c>
      <c r="H21" s="350">
        <f t="shared" si="2"/>
        <v>7.0805135986307345E-3</v>
      </c>
      <c r="I21" s="337">
        <v>26.25</v>
      </c>
      <c r="J21" s="337">
        <v>22.75</v>
      </c>
      <c r="K21" s="340">
        <f t="shared" si="3"/>
        <v>24.5</v>
      </c>
      <c r="L21" s="340">
        <v>1.1000000000000001</v>
      </c>
      <c r="M21" s="338">
        <v>8.9499999999999996E-2</v>
      </c>
      <c r="N21" s="342">
        <f t="shared" si="4"/>
        <v>0.14191064583973789</v>
      </c>
      <c r="O21" s="350">
        <f t="shared" si="5"/>
        <v>6.2380337162385203E-3</v>
      </c>
      <c r="P21" s="341">
        <v>16.625</v>
      </c>
      <c r="Q21" s="341">
        <v>14.875</v>
      </c>
      <c r="R21" s="344">
        <f t="shared" si="6"/>
        <v>15.75</v>
      </c>
      <c r="S21" s="339">
        <v>0.96</v>
      </c>
      <c r="T21" s="342">
        <v>3.3799999999999997E-2</v>
      </c>
      <c r="U21" s="342">
        <f t="shared" si="7"/>
        <v>0.10174204269663734</v>
      </c>
      <c r="V21" s="350">
        <f t="shared" si="8"/>
        <v>9.9384962972850262E-4</v>
      </c>
      <c r="W21" s="343">
        <v>15.75</v>
      </c>
      <c r="X21" s="343">
        <v>13.125</v>
      </c>
      <c r="Y21" s="344">
        <f t="shared" si="9"/>
        <v>14.4375</v>
      </c>
      <c r="Z21" s="344">
        <v>0.64</v>
      </c>
      <c r="AA21" s="345">
        <v>7.2400000000000006E-2</v>
      </c>
      <c r="AB21" s="342">
        <f t="shared" si="10"/>
        <v>0.1233228984664414</v>
      </c>
      <c r="AC21" s="350">
        <f t="shared" si="11"/>
        <v>3.1622285737503636E-3</v>
      </c>
      <c r="AD21" s="358">
        <v>25.94</v>
      </c>
      <c r="AE21" s="358">
        <v>24.67</v>
      </c>
      <c r="AF21" s="344">
        <f t="shared" si="12"/>
        <v>25.305</v>
      </c>
      <c r="AG21" s="344">
        <v>1.18</v>
      </c>
      <c r="AH21" s="345">
        <v>7.5600000000000001E-2</v>
      </c>
      <c r="AI21" s="342">
        <f t="shared" si="13"/>
        <v>0.12937601845844049</v>
      </c>
      <c r="AJ21" s="350">
        <f t="shared" si="14"/>
        <v>5.9016999536237883E-3</v>
      </c>
      <c r="AK21" s="343">
        <v>28.125</v>
      </c>
      <c r="AL21" s="343">
        <v>25.125</v>
      </c>
      <c r="AM21" s="344">
        <f t="shared" si="15"/>
        <v>26.625</v>
      </c>
      <c r="AN21" s="344">
        <v>1.78</v>
      </c>
      <c r="AO21" s="345">
        <v>7.8799999999999995E-2</v>
      </c>
      <c r="AP21" s="342">
        <f t="shared" si="53"/>
        <v>0.15674560282125416</v>
      </c>
      <c r="AQ21" s="350">
        <f t="shared" si="54"/>
        <v>3.2919562422038889E-2</v>
      </c>
      <c r="AR21" s="341">
        <v>23.6875</v>
      </c>
      <c r="AS21" s="341">
        <v>20.625</v>
      </c>
      <c r="AT21" s="344">
        <f t="shared" si="16"/>
        <v>22.15625</v>
      </c>
      <c r="AU21" s="344">
        <v>1.32</v>
      </c>
      <c r="AW21" s="342"/>
      <c r="AX21" s="350"/>
      <c r="AY21" s="343">
        <v>37.875</v>
      </c>
      <c r="AZ21" s="343">
        <v>34.6875</v>
      </c>
      <c r="BA21" s="344">
        <f t="shared" si="17"/>
        <v>36.28125</v>
      </c>
      <c r="BB21" s="343">
        <v>1.68</v>
      </c>
      <c r="BC21" s="345">
        <v>0.06</v>
      </c>
      <c r="BD21" s="342">
        <f t="shared" si="18"/>
        <v>0.11261859977888378</v>
      </c>
      <c r="BE21" s="350">
        <f t="shared" si="19"/>
        <v>3.7128219927010367E-3</v>
      </c>
      <c r="BF21" s="343">
        <v>38.8125</v>
      </c>
      <c r="BG21" s="343">
        <v>34.6875</v>
      </c>
      <c r="BH21" s="344">
        <f t="shared" si="20"/>
        <v>36.75</v>
      </c>
      <c r="BI21" s="344">
        <v>1.48</v>
      </c>
      <c r="BJ21" s="345">
        <v>5.7000000000000002E-2</v>
      </c>
      <c r="BK21" s="342">
        <f t="shared" si="21"/>
        <v>0.10252537398567729</v>
      </c>
      <c r="BL21" s="350">
        <f t="shared" si="22"/>
        <v>9.5142639325020029E-3</v>
      </c>
      <c r="BM21" s="350"/>
      <c r="BN21" s="350"/>
      <c r="BO21" s="350"/>
      <c r="BP21" s="350"/>
      <c r="BQ21" s="350"/>
      <c r="BR21" s="350"/>
      <c r="BS21" s="350"/>
      <c r="BT21" s="343">
        <v>25.5</v>
      </c>
      <c r="BU21" s="343">
        <v>21</v>
      </c>
      <c r="BV21" s="344">
        <f t="shared" si="23"/>
        <v>23.25</v>
      </c>
      <c r="BW21" s="344">
        <v>1.22</v>
      </c>
      <c r="BX21" s="345">
        <v>4.4200000000000003E-2</v>
      </c>
      <c r="BY21" s="342">
        <f t="shared" si="24"/>
        <v>0.10308193014193257</v>
      </c>
      <c r="BZ21" s="350">
        <f t="shared" si="25"/>
        <v>3.3984160523437873E-3</v>
      </c>
      <c r="CA21" s="341">
        <v>22.9375</v>
      </c>
      <c r="CB21" s="341">
        <v>20.75</v>
      </c>
      <c r="CC21" s="344">
        <f t="shared" si="26"/>
        <v>21.84375</v>
      </c>
      <c r="CD21" s="339">
        <v>0.98</v>
      </c>
      <c r="CE21" s="345">
        <v>9.7000000000000003E-2</v>
      </c>
      <c r="CF21" s="342">
        <f t="shared" si="27"/>
        <v>0.14973092472842442</v>
      </c>
      <c r="CG21" s="350">
        <f t="shared" si="28"/>
        <v>2.1939311442363421E-3</v>
      </c>
      <c r="CH21" s="343">
        <v>14.9375</v>
      </c>
      <c r="CI21" s="343">
        <v>12.25</v>
      </c>
      <c r="CJ21" s="344">
        <f t="shared" si="29"/>
        <v>13.59375</v>
      </c>
      <c r="CK21" s="344">
        <v>0.62</v>
      </c>
      <c r="CL21" s="345">
        <v>6.5000000000000002E-2</v>
      </c>
      <c r="CM21" s="342">
        <f t="shared" si="30"/>
        <v>0.11705822751028294</v>
      </c>
      <c r="CN21" s="350">
        <f t="shared" si="31"/>
        <v>5.7173157224026626E-3</v>
      </c>
      <c r="CO21" s="343">
        <v>36</v>
      </c>
      <c r="CP21" s="343">
        <v>32.0625</v>
      </c>
      <c r="CQ21" s="344">
        <f t="shared" si="32"/>
        <v>34.03125</v>
      </c>
      <c r="CR21" s="344">
        <v>1.92</v>
      </c>
      <c r="CS21" s="345">
        <v>4.6399999999999997E-2</v>
      </c>
      <c r="CT21" s="342">
        <f t="shared" si="33"/>
        <v>0.10994147455476422</v>
      </c>
      <c r="CU21" s="350">
        <f t="shared" si="34"/>
        <v>6.9806383942481089E-3</v>
      </c>
      <c r="CV21" s="343">
        <v>35</v>
      </c>
      <c r="CW21" s="343">
        <v>32.875</v>
      </c>
      <c r="CX21" s="344">
        <f t="shared" si="35"/>
        <v>33.9375</v>
      </c>
      <c r="CY21" s="344">
        <v>1.3</v>
      </c>
      <c r="CZ21" s="345">
        <v>6.6000000000000003E-2</v>
      </c>
      <c r="DA21" s="342">
        <f t="shared" si="36"/>
        <v>0.10963734898049426</v>
      </c>
      <c r="DB21" s="350">
        <f t="shared" si="37"/>
        <v>5.3548678501360667E-3</v>
      </c>
      <c r="DC21" s="346">
        <v>15.9375</v>
      </c>
      <c r="DD21" s="346">
        <v>14.25</v>
      </c>
      <c r="DE21" s="346">
        <f t="shared" si="38"/>
        <v>15.09375</v>
      </c>
      <c r="DF21" s="346">
        <v>0.8</v>
      </c>
      <c r="DH21" s="342"/>
      <c r="DI21" s="350"/>
      <c r="DJ21" s="341">
        <v>25</v>
      </c>
      <c r="DK21" s="341">
        <v>21.625</v>
      </c>
      <c r="DL21" s="344">
        <f t="shared" si="39"/>
        <v>23.3125</v>
      </c>
      <c r="DM21" s="344">
        <v>1.44</v>
      </c>
      <c r="DO21" s="342"/>
      <c r="DP21" s="350"/>
      <c r="DQ21" s="343">
        <v>28.9375</v>
      </c>
      <c r="DR21" s="343">
        <v>26.5</v>
      </c>
      <c r="DS21" s="344">
        <f t="shared" si="40"/>
        <v>27.71875</v>
      </c>
      <c r="DT21" s="344">
        <v>0.82</v>
      </c>
      <c r="DU21" s="345">
        <v>4.9000000000000002E-2</v>
      </c>
      <c r="DV21" s="342">
        <f t="shared" si="41"/>
        <v>8.2049145011529045E-2</v>
      </c>
      <c r="DW21" s="350">
        <f t="shared" si="42"/>
        <v>3.2059317948780861E-3</v>
      </c>
      <c r="DX21" s="343">
        <v>20.375</v>
      </c>
      <c r="DY21" s="343">
        <v>15</v>
      </c>
      <c r="DZ21" s="344">
        <f t="shared" si="43"/>
        <v>17.6875</v>
      </c>
      <c r="EA21" s="344">
        <v>1.46</v>
      </c>
      <c r="EB21" s="345">
        <v>0.06</v>
      </c>
      <c r="EC21" s="342">
        <f t="shared" ref="EC21:EC34" si="55">+((((((EA21/4)*(1+EB21)^0.25))/(DZ21*0.95))+(1+EB21)^(0.25))^4)-1</f>
        <v>0.15514658744705301</v>
      </c>
      <c r="ED21" s="350">
        <f t="shared" ref="ED21:ED34" si="56">EC21*($FS21/$FW21)</f>
        <v>5.6832102443006545E-3</v>
      </c>
      <c r="EE21" s="343">
        <v>25</v>
      </c>
      <c r="EF21" s="343">
        <v>21.3125</v>
      </c>
      <c r="EG21" s="344">
        <f t="shared" si="44"/>
        <v>23.15625</v>
      </c>
      <c r="EH21" s="344">
        <v>1.2</v>
      </c>
      <c r="EI21" s="345">
        <v>4.7500000000000001E-2</v>
      </c>
      <c r="EJ21" s="342">
        <v>0.10581994930282868</v>
      </c>
      <c r="EK21" s="350">
        <f t="shared" si="45"/>
        <v>5.6852617713158632E-3</v>
      </c>
      <c r="EL21" s="358">
        <v>42.52</v>
      </c>
      <c r="EM21" s="358">
        <v>38.119999999999997</v>
      </c>
      <c r="EN21" s="344">
        <f t="shared" si="46"/>
        <v>40.32</v>
      </c>
      <c r="EO21" s="359">
        <v>1.8</v>
      </c>
      <c r="EP21" s="345">
        <v>7.8100000000000003E-2</v>
      </c>
      <c r="EQ21" s="342">
        <f t="shared" si="47"/>
        <v>0.12966239226172416</v>
      </c>
      <c r="ER21" s="350">
        <f t="shared" si="48"/>
        <v>9.3194323632314943E-3</v>
      </c>
      <c r="ES21" s="360">
        <v>17.79</v>
      </c>
      <c r="ET21" s="360">
        <v>16.11</v>
      </c>
      <c r="EU21" s="360">
        <f t="shared" si="49"/>
        <v>16.95</v>
      </c>
      <c r="EV21" s="359">
        <v>0.66000002639999999</v>
      </c>
      <c r="EW21" s="345">
        <v>8.6099999999999996E-2</v>
      </c>
      <c r="EX21" s="342">
        <v>0.13130535985055225</v>
      </c>
      <c r="EY21" s="350">
        <f t="shared" si="50"/>
        <v>8.6178779416901455E-3</v>
      </c>
      <c r="EZ21" s="342"/>
      <c r="FA21" s="346">
        <v>1.3</v>
      </c>
      <c r="FB21" s="346">
        <v>0.9</v>
      </c>
      <c r="FC21" s="346">
        <v>0.2</v>
      </c>
      <c r="FD21" s="346">
        <v>0.52500000000000002</v>
      </c>
      <c r="FE21" s="361">
        <v>0.93397039999999987</v>
      </c>
      <c r="FF21" s="346">
        <v>4.3</v>
      </c>
      <c r="FH21" s="346">
        <v>0.67500000000000004</v>
      </c>
      <c r="FI21" s="346">
        <v>1.9</v>
      </c>
      <c r="FK21" s="346">
        <v>0.67500000000000004</v>
      </c>
      <c r="FL21" s="346">
        <v>0.3</v>
      </c>
      <c r="FM21" s="344">
        <v>1</v>
      </c>
      <c r="FN21" s="344">
        <v>1.3</v>
      </c>
      <c r="FO21" s="344">
        <v>1</v>
      </c>
      <c r="FR21" s="344">
        <v>0.8</v>
      </c>
      <c r="FS21" s="344">
        <v>0.75</v>
      </c>
      <c r="FT21" s="344">
        <v>1.1000000000000001</v>
      </c>
      <c r="FU21" s="362">
        <v>1.47158448</v>
      </c>
      <c r="FV21" s="362">
        <v>1.34377839</v>
      </c>
      <c r="FW21" s="344">
        <f t="shared" si="51"/>
        <v>20.474333270000006</v>
      </c>
      <c r="FX21" s="342">
        <f t="shared" si="52"/>
        <v>0.12567985709799706</v>
      </c>
    </row>
    <row r="22" spans="1:180">
      <c r="A22" s="349">
        <v>36280</v>
      </c>
      <c r="B22" s="337">
        <v>18.9375</v>
      </c>
      <c r="C22" s="337">
        <v>16.8125</v>
      </c>
      <c r="D22" s="337">
        <f t="shared" si="0"/>
        <v>17.875</v>
      </c>
      <c r="E22" s="337">
        <v>1.08</v>
      </c>
      <c r="F22" s="338">
        <v>4.6600000000000003E-2</v>
      </c>
      <c r="G22" s="342">
        <f t="shared" si="1"/>
        <v>0.11476771590482748</v>
      </c>
      <c r="H22" s="350">
        <f t="shared" si="2"/>
        <v>6.4503138778961074E-3</v>
      </c>
      <c r="I22" s="337">
        <v>27.375</v>
      </c>
      <c r="J22" s="337">
        <v>23.875</v>
      </c>
      <c r="K22" s="340">
        <f t="shared" si="3"/>
        <v>25.625</v>
      </c>
      <c r="L22" s="340">
        <v>1.1000000000000001</v>
      </c>
      <c r="M22" s="338">
        <v>8.1199999999999994E-2</v>
      </c>
      <c r="N22" s="342">
        <f t="shared" si="4"/>
        <v>0.13088934492440663</v>
      </c>
      <c r="O22" s="350">
        <f t="shared" si="5"/>
        <v>4.6813461906302697E-3</v>
      </c>
      <c r="P22" s="341">
        <v>16.25</v>
      </c>
      <c r="Q22" s="341">
        <v>14.375</v>
      </c>
      <c r="R22" s="344">
        <f t="shared" si="6"/>
        <v>15.3125</v>
      </c>
      <c r="S22" s="339">
        <v>0.96</v>
      </c>
      <c r="T22" s="342">
        <v>3.3799999999999997E-2</v>
      </c>
      <c r="U22" s="342">
        <f t="shared" si="7"/>
        <v>0.10373116699787999</v>
      </c>
      <c r="V22" s="350">
        <f t="shared" si="8"/>
        <v>9.2750388458970898E-4</v>
      </c>
      <c r="W22" s="343">
        <v>17.4375</v>
      </c>
      <c r="X22" s="343">
        <v>14.5</v>
      </c>
      <c r="Y22" s="344">
        <f t="shared" si="9"/>
        <v>15.96875</v>
      </c>
      <c r="Z22" s="344">
        <v>0.64</v>
      </c>
      <c r="AA22" s="345">
        <v>7.2400000000000006E-2</v>
      </c>
      <c r="AB22" s="342">
        <f t="shared" si="10"/>
        <v>0.11836283952431526</v>
      </c>
      <c r="AC22" s="350">
        <f t="shared" si="11"/>
        <v>2.7214246475328998E-3</v>
      </c>
      <c r="AD22" s="358">
        <v>26</v>
      </c>
      <c r="AE22" s="358">
        <v>22.44</v>
      </c>
      <c r="AF22" s="344">
        <f t="shared" si="12"/>
        <v>24.22</v>
      </c>
      <c r="AG22" s="344">
        <v>1.18</v>
      </c>
      <c r="AH22" s="345">
        <v>7.2099999999999997E-2</v>
      </c>
      <c r="AI22" s="342">
        <f t="shared" si="13"/>
        <v>0.12814833327312503</v>
      </c>
      <c r="AJ22" s="350">
        <f t="shared" si="14"/>
        <v>5.9637334195087851E-3</v>
      </c>
      <c r="AK22" s="343">
        <v>26.875</v>
      </c>
      <c r="AL22" s="343">
        <v>24.625</v>
      </c>
      <c r="AM22" s="344">
        <f t="shared" si="15"/>
        <v>25.75</v>
      </c>
      <c r="AN22" s="344">
        <v>1.78</v>
      </c>
      <c r="AO22" s="345">
        <v>7.8799999999999995E-2</v>
      </c>
      <c r="AP22" s="342">
        <f t="shared" si="53"/>
        <v>0.15946632330865018</v>
      </c>
      <c r="AQ22" s="350">
        <f t="shared" si="54"/>
        <v>3.0961429390456718E-2</v>
      </c>
      <c r="AR22" s="341">
        <v>21.3125</v>
      </c>
      <c r="AS22" s="341">
        <v>20</v>
      </c>
      <c r="AT22" s="344">
        <f t="shared" si="16"/>
        <v>20.65625</v>
      </c>
      <c r="AU22" s="344">
        <v>1.34</v>
      </c>
      <c r="AW22" s="342"/>
      <c r="AX22" s="350"/>
      <c r="AY22" s="343">
        <v>38</v>
      </c>
      <c r="AZ22" s="343">
        <v>35.4375</v>
      </c>
      <c r="BA22" s="344">
        <f t="shared" si="17"/>
        <v>36.71875</v>
      </c>
      <c r="BB22" s="343">
        <v>1.68</v>
      </c>
      <c r="BC22" s="345">
        <v>0.06</v>
      </c>
      <c r="BD22" s="342">
        <f t="shared" si="18"/>
        <v>0.11198035633458026</v>
      </c>
      <c r="BE22" s="350">
        <f t="shared" si="19"/>
        <v>3.7189781474877659E-3</v>
      </c>
      <c r="BF22" s="343">
        <v>37.625</v>
      </c>
      <c r="BG22" s="343">
        <v>34.125</v>
      </c>
      <c r="BH22" s="344">
        <f t="shared" si="20"/>
        <v>35.875</v>
      </c>
      <c r="BI22" s="344">
        <v>1.56</v>
      </c>
      <c r="BJ22" s="345">
        <v>5.7000000000000002E-2</v>
      </c>
      <c r="BK22" s="342">
        <f t="shared" si="21"/>
        <v>0.10621885279059784</v>
      </c>
      <c r="BL22" s="350">
        <f t="shared" si="22"/>
        <v>9.7688296488567701E-3</v>
      </c>
      <c r="BM22" s="350"/>
      <c r="BN22" s="350"/>
      <c r="BO22" s="350"/>
      <c r="BP22" s="350"/>
      <c r="BQ22" s="350"/>
      <c r="BR22" s="350"/>
      <c r="BS22" s="350"/>
      <c r="BT22" s="343">
        <v>23.4375</v>
      </c>
      <c r="BU22" s="343">
        <v>19.5</v>
      </c>
      <c r="BV22" s="344">
        <f t="shared" si="23"/>
        <v>21.46875</v>
      </c>
      <c r="BW22" s="344">
        <v>1.22</v>
      </c>
      <c r="BX22" s="345">
        <v>4.4200000000000003E-2</v>
      </c>
      <c r="BY22" s="342">
        <f t="shared" si="24"/>
        <v>0.10807674343770479</v>
      </c>
      <c r="BZ22" s="350">
        <f t="shared" si="25"/>
        <v>3.3132325944922134E-3</v>
      </c>
      <c r="CA22" s="341">
        <v>22.75</v>
      </c>
      <c r="CB22" s="341">
        <v>20.8125</v>
      </c>
      <c r="CC22" s="344">
        <f t="shared" si="26"/>
        <v>21.78125</v>
      </c>
      <c r="CD22" s="339">
        <v>0.98</v>
      </c>
      <c r="CE22" s="345">
        <v>9.7000000000000003E-2</v>
      </c>
      <c r="CF22" s="342">
        <f t="shared" si="27"/>
        <v>0.14988491494110789</v>
      </c>
      <c r="CG22" s="350">
        <f t="shared" si="28"/>
        <v>2.2974581293329441E-3</v>
      </c>
      <c r="CH22" s="343">
        <v>14.53125</v>
      </c>
      <c r="CI22" s="343">
        <v>12.25</v>
      </c>
      <c r="CJ22" s="344">
        <f t="shared" si="29"/>
        <v>13.390625</v>
      </c>
      <c r="CK22" s="344">
        <v>0.62</v>
      </c>
      <c r="CL22" s="345">
        <v>6.5000000000000002E-2</v>
      </c>
      <c r="CM22" s="342">
        <f t="shared" si="30"/>
        <v>0.11786231405390635</v>
      </c>
      <c r="CN22" s="350">
        <f t="shared" si="31"/>
        <v>5.2692819957363725E-3</v>
      </c>
      <c r="CO22" s="343">
        <v>38.4375</v>
      </c>
      <c r="CP22" s="343">
        <v>32.125</v>
      </c>
      <c r="CQ22" s="344">
        <f t="shared" si="32"/>
        <v>35.28125</v>
      </c>
      <c r="CR22" s="344">
        <v>1.96</v>
      </c>
      <c r="CS22" s="345">
        <v>4.6399999999999997E-2</v>
      </c>
      <c r="CT22" s="342">
        <f t="shared" si="33"/>
        <v>0.1089457965521512</v>
      </c>
      <c r="CU22" s="350">
        <f t="shared" si="34"/>
        <v>7.2363948446015096E-3</v>
      </c>
      <c r="CV22" s="343">
        <v>35.875</v>
      </c>
      <c r="CW22" s="343">
        <v>31.125</v>
      </c>
      <c r="CX22" s="344">
        <f t="shared" si="35"/>
        <v>33.5</v>
      </c>
      <c r="CY22" s="344">
        <v>1.38</v>
      </c>
      <c r="CZ22" s="345">
        <v>6.0999999999999999E-2</v>
      </c>
      <c r="DA22" s="342">
        <f t="shared" si="36"/>
        <v>0.1077607626901238</v>
      </c>
      <c r="DB22" s="350">
        <f t="shared" si="37"/>
        <v>6.0565006246982118E-3</v>
      </c>
      <c r="DC22" s="346">
        <v>16.875</v>
      </c>
      <c r="DD22" s="346">
        <v>14</v>
      </c>
      <c r="DE22" s="346">
        <f t="shared" si="38"/>
        <v>15.4375</v>
      </c>
      <c r="DF22" s="346">
        <v>0.8</v>
      </c>
      <c r="DG22" s="342">
        <v>0.1217</v>
      </c>
      <c r="DH22" s="342">
        <v>0.18415106170213136</v>
      </c>
      <c r="DI22" s="350">
        <f t="shared" ref="DI22:DI27" si="57">DH22*($FP22/$FW22)</f>
        <v>2.3522455762091912E-3</v>
      </c>
      <c r="DJ22" s="341">
        <v>24.8125</v>
      </c>
      <c r="DK22" s="341">
        <v>21.625</v>
      </c>
      <c r="DL22" s="344">
        <f t="shared" si="39"/>
        <v>23.21875</v>
      </c>
      <c r="DM22" s="344">
        <v>1.44</v>
      </c>
      <c r="DO22" s="342"/>
      <c r="DP22" s="350"/>
      <c r="DQ22" s="343">
        <v>29.5</v>
      </c>
      <c r="DR22" s="343">
        <v>26.875</v>
      </c>
      <c r="DS22" s="344">
        <f t="shared" si="40"/>
        <v>28.1875</v>
      </c>
      <c r="DT22" s="344">
        <v>0.82</v>
      </c>
      <c r="DU22" s="345">
        <v>4.9000000000000002E-2</v>
      </c>
      <c r="DV22" s="342">
        <f t="shared" si="41"/>
        <v>8.1493244910927354E-2</v>
      </c>
      <c r="DW22" s="350">
        <f t="shared" si="42"/>
        <v>3.4351363826020226E-3</v>
      </c>
      <c r="DX22" s="343">
        <v>17.9375</v>
      </c>
      <c r="DY22" s="343">
        <v>16.5625</v>
      </c>
      <c r="DZ22" s="344">
        <f t="shared" si="43"/>
        <v>17.25</v>
      </c>
      <c r="EA22" s="344">
        <v>1.46</v>
      </c>
      <c r="EB22" s="345">
        <v>0.06</v>
      </c>
      <c r="EC22" s="342">
        <f t="shared" si="55"/>
        <v>0.15764007552111647</v>
      </c>
      <c r="ED22" s="350">
        <f t="shared" si="56"/>
        <v>4.4299390243579687E-3</v>
      </c>
      <c r="EE22" s="343">
        <v>24.4375</v>
      </c>
      <c r="EF22" s="343">
        <v>21</v>
      </c>
      <c r="EG22" s="344">
        <f t="shared" si="44"/>
        <v>22.71875</v>
      </c>
      <c r="EH22" s="344">
        <v>1.22</v>
      </c>
      <c r="EI22" s="345">
        <v>4.7500000000000001E-2</v>
      </c>
      <c r="EJ22" s="342">
        <v>0.1079784644199393</v>
      </c>
      <c r="EK22" s="350">
        <f t="shared" si="45"/>
        <v>6.0687361604322802E-3</v>
      </c>
      <c r="EL22" s="358">
        <v>42.74</v>
      </c>
      <c r="EM22" s="358">
        <v>36.42</v>
      </c>
      <c r="EN22" s="344">
        <f t="shared" si="46"/>
        <v>39.58</v>
      </c>
      <c r="EO22" s="359">
        <v>1.8</v>
      </c>
      <c r="EP22" s="345">
        <v>7.4999999999999997E-2</v>
      </c>
      <c r="EQ22" s="342">
        <f t="shared" si="47"/>
        <v>0.12739260704457278</v>
      </c>
      <c r="ER22" s="350">
        <f t="shared" si="48"/>
        <v>1.0676568434076808E-2</v>
      </c>
      <c r="ES22" s="360">
        <v>18.09</v>
      </c>
      <c r="ET22" s="360">
        <v>15.21</v>
      </c>
      <c r="EU22" s="360">
        <f t="shared" si="49"/>
        <v>16.649999999999999</v>
      </c>
      <c r="EV22" s="359">
        <v>0.66000002639999999</v>
      </c>
      <c r="EW22" s="345">
        <v>8.5500000000000007E-2</v>
      </c>
      <c r="EX22" s="342">
        <v>0.13150716510605176</v>
      </c>
      <c r="EY22" s="350">
        <f t="shared" si="50"/>
        <v>9.7141107587364779E-3</v>
      </c>
      <c r="EZ22" s="342"/>
      <c r="FA22" s="346">
        <v>1.1000000000000001</v>
      </c>
      <c r="FB22" s="346">
        <v>0.7</v>
      </c>
      <c r="FC22" s="346">
        <v>0.17499999999999999</v>
      </c>
      <c r="FD22" s="346">
        <v>0.45</v>
      </c>
      <c r="FE22" s="361">
        <v>0.91082896999999996</v>
      </c>
      <c r="FF22" s="346">
        <v>3.8</v>
      </c>
      <c r="FH22" s="346">
        <v>0.65</v>
      </c>
      <c r="FI22" s="346">
        <v>1.8</v>
      </c>
      <c r="FK22" s="346">
        <v>0.6</v>
      </c>
      <c r="FL22" s="346">
        <v>0.3</v>
      </c>
      <c r="FM22" s="344">
        <v>0.875</v>
      </c>
      <c r="FN22" s="344">
        <v>1.3</v>
      </c>
      <c r="FO22" s="344">
        <v>1.1000000000000001</v>
      </c>
      <c r="FP22" s="344">
        <v>0.25</v>
      </c>
      <c r="FR22" s="344">
        <v>0.82499999999999996</v>
      </c>
      <c r="FS22" s="344">
        <v>0.55000000000000004</v>
      </c>
      <c r="FT22" s="344">
        <v>1.1000000000000001</v>
      </c>
      <c r="FU22" s="362">
        <v>1.6402839599999999</v>
      </c>
      <c r="FV22" s="362">
        <v>1.4457233999999999</v>
      </c>
      <c r="FW22" s="344">
        <f t="shared" si="51"/>
        <v>19.571836330000004</v>
      </c>
      <c r="FX22" s="342">
        <f t="shared" si="52"/>
        <v>0.12604316373223504</v>
      </c>
    </row>
    <row r="23" spans="1:180">
      <c r="A23" s="349">
        <v>36311</v>
      </c>
      <c r="B23" s="337">
        <v>19.0625</v>
      </c>
      <c r="C23" s="337">
        <v>17.875</v>
      </c>
      <c r="D23" s="337">
        <f t="shared" si="0"/>
        <v>18.46875</v>
      </c>
      <c r="E23" s="337">
        <v>1.08</v>
      </c>
      <c r="F23" s="338">
        <v>4.6600000000000003E-2</v>
      </c>
      <c r="G23" s="342">
        <f t="shared" si="1"/>
        <v>0.11252576605316267</v>
      </c>
      <c r="H23" s="350">
        <f t="shared" si="2"/>
        <v>6.2077381663111558E-3</v>
      </c>
      <c r="I23" s="337">
        <v>25.9375</v>
      </c>
      <c r="J23" s="337">
        <v>23.75</v>
      </c>
      <c r="K23" s="340">
        <f t="shared" si="3"/>
        <v>24.84375</v>
      </c>
      <c r="L23" s="340">
        <v>1.1000000000000001</v>
      </c>
      <c r="M23" s="338">
        <v>8.1199999999999994E-2</v>
      </c>
      <c r="N23" s="342">
        <f t="shared" si="4"/>
        <v>0.1324791669289167</v>
      </c>
      <c r="O23" s="350">
        <f t="shared" si="5"/>
        <v>4.650871664507502E-3</v>
      </c>
      <c r="P23" s="341">
        <v>16.9375</v>
      </c>
      <c r="Q23" s="341">
        <v>15.625</v>
      </c>
      <c r="R23" s="344">
        <f t="shared" si="6"/>
        <v>16.28125</v>
      </c>
      <c r="S23" s="339">
        <v>0.96</v>
      </c>
      <c r="T23" s="342">
        <v>3.4500000000000003E-2</v>
      </c>
      <c r="U23" s="342">
        <f t="shared" si="7"/>
        <v>0.10021815240406795</v>
      </c>
      <c r="V23" s="350">
        <f t="shared" si="8"/>
        <v>8.7957558929900766E-4</v>
      </c>
      <c r="W23" s="343">
        <v>19.8125</v>
      </c>
      <c r="X23" s="343">
        <v>17</v>
      </c>
      <c r="Y23" s="344">
        <f t="shared" si="9"/>
        <v>18.40625</v>
      </c>
      <c r="Z23" s="344">
        <v>0.64</v>
      </c>
      <c r="AA23" s="345">
        <v>7.2400000000000006E-2</v>
      </c>
      <c r="AB23" s="342">
        <f t="shared" si="10"/>
        <v>0.11219276339297268</v>
      </c>
      <c r="AC23" s="350">
        <f t="shared" si="11"/>
        <v>2.5320139044764014E-3</v>
      </c>
      <c r="AD23" s="358">
        <v>31.15</v>
      </c>
      <c r="AE23" s="358">
        <v>25.51</v>
      </c>
      <c r="AF23" s="344">
        <f t="shared" si="12"/>
        <v>28.33</v>
      </c>
      <c r="AG23" s="344">
        <v>1.18</v>
      </c>
      <c r="AH23" s="345">
        <v>6.7900000000000002E-2</v>
      </c>
      <c r="AI23" s="342">
        <f t="shared" si="13"/>
        <v>0.11549664058913134</v>
      </c>
      <c r="AJ23" s="350">
        <f t="shared" si="14"/>
        <v>6.0829085824766786E-3</v>
      </c>
      <c r="AK23" s="343">
        <v>27.625</v>
      </c>
      <c r="AL23" s="343">
        <v>26.5</v>
      </c>
      <c r="AM23" s="344">
        <f t="shared" si="15"/>
        <v>27.0625</v>
      </c>
      <c r="AN23" s="344">
        <v>1.78</v>
      </c>
      <c r="AO23" s="345">
        <v>7.8799999999999995E-2</v>
      </c>
      <c r="AP23" s="342">
        <f t="shared" si="53"/>
        <v>0.1554529006773806</v>
      </c>
      <c r="AQ23" s="350">
        <f t="shared" si="54"/>
        <v>2.9625872820038642E-2</v>
      </c>
      <c r="AR23" s="341">
        <v>22.375</v>
      </c>
      <c r="AS23" s="341">
        <v>20.125</v>
      </c>
      <c r="AT23" s="344">
        <f t="shared" si="16"/>
        <v>21.25</v>
      </c>
      <c r="AU23" s="344">
        <v>1.34</v>
      </c>
      <c r="AW23" s="342"/>
      <c r="AX23" s="350"/>
      <c r="AY23" s="343">
        <v>38.1875</v>
      </c>
      <c r="AZ23" s="343">
        <v>35</v>
      </c>
      <c r="BA23" s="344">
        <f t="shared" si="17"/>
        <v>36.59375</v>
      </c>
      <c r="BB23" s="343">
        <v>1.68</v>
      </c>
      <c r="BC23" s="345">
        <v>0.06</v>
      </c>
      <c r="BD23" s="342">
        <f t="shared" si="18"/>
        <v>0.11216112646071008</v>
      </c>
      <c r="BE23" s="350">
        <f t="shared" si="19"/>
        <v>3.6563220904322689E-3</v>
      </c>
      <c r="BF23" s="343">
        <v>38.625</v>
      </c>
      <c r="BG23" s="343">
        <v>36.375</v>
      </c>
      <c r="BH23" s="344">
        <f t="shared" si="20"/>
        <v>37.5</v>
      </c>
      <c r="BI23" s="344">
        <v>1.56</v>
      </c>
      <c r="BJ23" s="345">
        <v>5.7000000000000002E-2</v>
      </c>
      <c r="BK23" s="342">
        <f t="shared" si="21"/>
        <v>0.10405109214195307</v>
      </c>
      <c r="BL23" s="350">
        <f t="shared" si="22"/>
        <v>9.3930768478025523E-3</v>
      </c>
      <c r="BM23" s="350"/>
      <c r="BN23" s="350"/>
      <c r="BO23" s="350"/>
      <c r="BP23" s="350"/>
      <c r="BQ23" s="350"/>
      <c r="BR23" s="350"/>
      <c r="BS23" s="350"/>
      <c r="BT23" s="343">
        <v>27</v>
      </c>
      <c r="BU23" s="343">
        <v>21.3125</v>
      </c>
      <c r="BV23" s="344">
        <f t="shared" si="23"/>
        <v>24.15625</v>
      </c>
      <c r="BW23" s="344">
        <v>1.22</v>
      </c>
      <c r="BX23" s="345">
        <v>4.4200000000000003E-2</v>
      </c>
      <c r="BY23" s="342">
        <f t="shared" si="24"/>
        <v>0.10082898495757275</v>
      </c>
      <c r="BZ23" s="350">
        <f t="shared" si="25"/>
        <v>3.0340684391866593E-3</v>
      </c>
      <c r="CA23" s="341">
        <v>25</v>
      </c>
      <c r="CB23" s="341">
        <v>21.6875</v>
      </c>
      <c r="CC23" s="344">
        <f t="shared" si="26"/>
        <v>23.34375</v>
      </c>
      <c r="CD23" s="339">
        <v>0.98</v>
      </c>
      <c r="CE23" s="345">
        <v>9.7000000000000003E-2</v>
      </c>
      <c r="CF23" s="342">
        <f t="shared" si="27"/>
        <v>0.14628658285583351</v>
      </c>
      <c r="CG23" s="350">
        <f t="shared" si="28"/>
        <v>2.2009717954916985E-3</v>
      </c>
      <c r="CH23" s="343">
        <v>15.25</v>
      </c>
      <c r="CI23" s="343">
        <v>13.71875</v>
      </c>
      <c r="CJ23" s="344">
        <f t="shared" si="29"/>
        <v>14.484375</v>
      </c>
      <c r="CK23" s="344">
        <v>0.62</v>
      </c>
      <c r="CL23" s="345">
        <v>6.5000000000000002E-2</v>
      </c>
      <c r="CM23" s="342">
        <f t="shared" si="30"/>
        <v>0.11380328675226248</v>
      </c>
      <c r="CN23" s="350">
        <f t="shared" si="31"/>
        <v>4.9940350429580529E-3</v>
      </c>
      <c r="CO23" s="343">
        <v>39.875</v>
      </c>
      <c r="CP23" s="343">
        <v>37</v>
      </c>
      <c r="CQ23" s="344">
        <f t="shared" si="32"/>
        <v>38.4375</v>
      </c>
      <c r="CR23" s="344">
        <v>1.96</v>
      </c>
      <c r="CS23" s="345">
        <v>4.6399999999999997E-2</v>
      </c>
      <c r="CT23" s="342">
        <f t="shared" si="33"/>
        <v>0.10370688454072963</v>
      </c>
      <c r="CU23" s="350">
        <f t="shared" si="34"/>
        <v>6.7614473007099633E-3</v>
      </c>
      <c r="CV23" s="343">
        <v>33.9375</v>
      </c>
      <c r="CW23" s="343">
        <v>31.0625</v>
      </c>
      <c r="CX23" s="344">
        <f t="shared" si="35"/>
        <v>32.5</v>
      </c>
      <c r="CY23" s="344">
        <v>1.38</v>
      </c>
      <c r="CZ23" s="345">
        <v>6.0999999999999999E-2</v>
      </c>
      <c r="DA23" s="342">
        <f t="shared" si="36"/>
        <v>0.10922363223352516</v>
      </c>
      <c r="DB23" s="350">
        <f t="shared" si="37"/>
        <v>6.0255684920985323E-3</v>
      </c>
      <c r="DC23" s="346">
        <v>15</v>
      </c>
      <c r="DD23" s="346">
        <v>13.25</v>
      </c>
      <c r="DE23" s="346">
        <f t="shared" si="38"/>
        <v>14.125</v>
      </c>
      <c r="DF23" s="346">
        <v>0.8</v>
      </c>
      <c r="DG23" s="342">
        <v>0.1217</v>
      </c>
      <c r="DH23" s="342">
        <v>0.19008357997765368</v>
      </c>
      <c r="DI23" s="350">
        <f t="shared" si="57"/>
        <v>2.3832705077335057E-3</v>
      </c>
      <c r="DJ23" s="341">
        <v>30</v>
      </c>
      <c r="DK23" s="341">
        <v>23.0625</v>
      </c>
      <c r="DL23" s="344">
        <f t="shared" si="39"/>
        <v>26.53125</v>
      </c>
      <c r="DM23" s="344">
        <v>1.44</v>
      </c>
      <c r="DO23" s="342"/>
      <c r="DP23" s="350"/>
      <c r="DQ23" s="343">
        <v>29.5</v>
      </c>
      <c r="DR23" s="343">
        <v>28.125</v>
      </c>
      <c r="DS23" s="344">
        <f t="shared" si="40"/>
        <v>28.8125</v>
      </c>
      <c r="DT23" s="344">
        <v>0.82</v>
      </c>
      <c r="DU23" s="345">
        <v>4.9000000000000002E-2</v>
      </c>
      <c r="DV23" s="342">
        <f t="shared" si="41"/>
        <v>8.0780495063589086E-2</v>
      </c>
      <c r="DW23" s="350">
        <f t="shared" si="42"/>
        <v>3.342328916446805E-3</v>
      </c>
      <c r="DX23" s="343">
        <v>21</v>
      </c>
      <c r="DY23" s="343">
        <v>17.0625</v>
      </c>
      <c r="DZ23" s="344">
        <f t="shared" si="43"/>
        <v>19.03125</v>
      </c>
      <c r="EA23" s="344">
        <v>1.46</v>
      </c>
      <c r="EB23" s="345">
        <v>0.06</v>
      </c>
      <c r="EC23" s="342">
        <f t="shared" si="55"/>
        <v>0.14822604360639424</v>
      </c>
      <c r="ED23" s="350">
        <f t="shared" si="56"/>
        <v>4.0886123259182795E-3</v>
      </c>
      <c r="EE23" s="343">
        <v>25.375</v>
      </c>
      <c r="EF23" s="343">
        <v>23.25</v>
      </c>
      <c r="EG23" s="344">
        <f t="shared" si="44"/>
        <v>24.3125</v>
      </c>
      <c r="EH23" s="344">
        <v>1.22</v>
      </c>
      <c r="EI23" s="345">
        <v>4.7500000000000001E-2</v>
      </c>
      <c r="EJ23" s="342">
        <v>0.10393564577396841</v>
      </c>
      <c r="EK23" s="350">
        <f t="shared" si="45"/>
        <v>5.7338447694409303E-3</v>
      </c>
      <c r="EL23" s="358">
        <v>46.93</v>
      </c>
      <c r="EM23" s="358">
        <v>42.43</v>
      </c>
      <c r="EN23" s="344">
        <f t="shared" si="46"/>
        <v>44.68</v>
      </c>
      <c r="EO23" s="359">
        <v>1.8</v>
      </c>
      <c r="EP23" s="345">
        <v>7.3599999999999999E-2</v>
      </c>
      <c r="EQ23" s="342">
        <f t="shared" si="47"/>
        <v>0.11985710680292216</v>
      </c>
      <c r="ER23" s="350">
        <f t="shared" si="48"/>
        <v>1.0733770235502123E-2</v>
      </c>
      <c r="ES23" s="360">
        <v>18.82</v>
      </c>
      <c r="ET23" s="360">
        <v>17.309999999999999</v>
      </c>
      <c r="EU23" s="360">
        <f t="shared" si="49"/>
        <v>18.064999999999998</v>
      </c>
      <c r="EV23" s="359">
        <v>0.66000002639999999</v>
      </c>
      <c r="EW23" s="345">
        <v>8.5500000000000007E-2</v>
      </c>
      <c r="EX23" s="342">
        <v>0.12785165320920666</v>
      </c>
      <c r="EY23" s="350">
        <f t="shared" si="50"/>
        <v>9.8010593737304016E-3</v>
      </c>
      <c r="EZ23" s="342"/>
      <c r="FA23" s="346">
        <v>1.1000000000000001</v>
      </c>
      <c r="FB23" s="346">
        <v>0.7</v>
      </c>
      <c r="FC23" s="346">
        <v>0.17499999999999999</v>
      </c>
      <c r="FD23" s="346">
        <v>0.45</v>
      </c>
      <c r="FE23" s="361">
        <v>1.0501545299999999</v>
      </c>
      <c r="FF23" s="346">
        <v>3.8</v>
      </c>
      <c r="FH23" s="346">
        <v>0.65</v>
      </c>
      <c r="FI23" s="346">
        <v>1.8</v>
      </c>
      <c r="FK23" s="346">
        <v>0.6</v>
      </c>
      <c r="FL23" s="346">
        <v>0.3</v>
      </c>
      <c r="FM23" s="344">
        <v>0.875</v>
      </c>
      <c r="FN23" s="344">
        <v>1.3</v>
      </c>
      <c r="FO23" s="344">
        <v>1.1000000000000001</v>
      </c>
      <c r="FP23" s="344">
        <v>0.25</v>
      </c>
      <c r="FR23" s="344">
        <v>0.82499999999999996</v>
      </c>
      <c r="FS23" s="344">
        <v>0.55000000000000004</v>
      </c>
      <c r="FT23" s="344">
        <v>1.1000000000000001</v>
      </c>
      <c r="FU23" s="362">
        <v>1.7856641400000002</v>
      </c>
      <c r="FV23" s="362">
        <v>1.5285439999999999</v>
      </c>
      <c r="FW23" s="344">
        <f t="shared" si="51"/>
        <v>19.939362670000005</v>
      </c>
      <c r="FX23" s="342">
        <f t="shared" si="52"/>
        <v>0.12212735686456117</v>
      </c>
    </row>
    <row r="24" spans="1:180">
      <c r="A24" s="349">
        <v>36341</v>
      </c>
      <c r="B24" s="337">
        <v>19.4375</v>
      </c>
      <c r="C24" s="337">
        <v>18.4375</v>
      </c>
      <c r="D24" s="337">
        <f t="shared" si="0"/>
        <v>18.9375</v>
      </c>
      <c r="E24" s="337">
        <v>1.08</v>
      </c>
      <c r="F24" s="338">
        <v>4.6600000000000003E-2</v>
      </c>
      <c r="G24" s="342">
        <f t="shared" si="1"/>
        <v>0.11085731051964731</v>
      </c>
      <c r="H24" s="350">
        <f t="shared" si="2"/>
        <v>6.0353080536484681E-3</v>
      </c>
      <c r="I24" s="337">
        <v>26.3125</v>
      </c>
      <c r="J24" s="337">
        <v>24.375</v>
      </c>
      <c r="K24" s="340">
        <f t="shared" si="3"/>
        <v>25.34375</v>
      </c>
      <c r="L24" s="340">
        <v>1.1000000000000001</v>
      </c>
      <c r="M24" s="338">
        <v>8.1199999999999994E-2</v>
      </c>
      <c r="N24" s="342">
        <f t="shared" si="4"/>
        <v>0.13145019813148462</v>
      </c>
      <c r="O24" s="350">
        <f t="shared" si="5"/>
        <v>4.554090995667984E-3</v>
      </c>
      <c r="P24" s="341">
        <v>19.75</v>
      </c>
      <c r="Q24" s="341">
        <v>16.375</v>
      </c>
      <c r="R24" s="344">
        <f t="shared" si="6"/>
        <v>18.0625</v>
      </c>
      <c r="S24" s="339">
        <v>0.96</v>
      </c>
      <c r="T24" s="342">
        <v>3.4500000000000003E-2</v>
      </c>
      <c r="U24" s="342">
        <f t="shared" si="7"/>
        <v>9.3601826287258882E-2</v>
      </c>
      <c r="V24" s="350">
        <f t="shared" si="8"/>
        <v>8.1070861880044799E-4</v>
      </c>
      <c r="W24" s="343">
        <v>19.9375</v>
      </c>
      <c r="X24" s="343">
        <v>18.125</v>
      </c>
      <c r="Y24" s="344">
        <f t="shared" si="9"/>
        <v>19.03125</v>
      </c>
      <c r="Z24" s="344">
        <v>0.64</v>
      </c>
      <c r="AA24" s="345">
        <v>7.2400000000000006E-2</v>
      </c>
      <c r="AB24" s="342">
        <f t="shared" si="10"/>
        <v>0.11086862304992828</v>
      </c>
      <c r="AC24" s="350">
        <f t="shared" si="11"/>
        <v>2.4692416084991561E-3</v>
      </c>
      <c r="AD24" s="358">
        <v>36.82</v>
      </c>
      <c r="AE24" s="358">
        <v>30.54</v>
      </c>
      <c r="AF24" s="344">
        <f t="shared" si="12"/>
        <v>33.68</v>
      </c>
      <c r="AG24" s="344">
        <v>1.18</v>
      </c>
      <c r="AH24" s="345">
        <v>6.7900000000000002E-2</v>
      </c>
      <c r="AI24" s="342">
        <f t="shared" si="13"/>
        <v>0.10783176236214764</v>
      </c>
      <c r="AJ24" s="350">
        <f t="shared" si="14"/>
        <v>6.7021852484470106E-3</v>
      </c>
      <c r="AK24" s="343">
        <v>27.6875</v>
      </c>
      <c r="AL24" s="343">
        <v>25.875</v>
      </c>
      <c r="AM24" s="344">
        <f t="shared" si="15"/>
        <v>26.78125</v>
      </c>
      <c r="AN24" s="344">
        <v>1.78</v>
      </c>
      <c r="AO24" s="345">
        <v>7.8799999999999995E-2</v>
      </c>
      <c r="AP24" s="342">
        <f t="shared" si="53"/>
        <v>0.15627895001810121</v>
      </c>
      <c r="AQ24" s="350">
        <f t="shared" si="54"/>
        <v>2.9391821421832321E-2</v>
      </c>
      <c r="AR24" s="341">
        <v>23.625</v>
      </c>
      <c r="AS24" s="341">
        <v>21.5</v>
      </c>
      <c r="AT24" s="344">
        <f t="shared" si="16"/>
        <v>22.5625</v>
      </c>
      <c r="AU24" s="344">
        <v>1.34</v>
      </c>
      <c r="AW24" s="342"/>
      <c r="AX24" s="350"/>
      <c r="AY24" s="343">
        <v>39.5</v>
      </c>
      <c r="AZ24" s="343">
        <v>37</v>
      </c>
      <c r="BA24" s="344">
        <f t="shared" si="17"/>
        <v>38.25</v>
      </c>
      <c r="BB24" s="343">
        <v>1.68</v>
      </c>
      <c r="BC24" s="345">
        <v>0.06</v>
      </c>
      <c r="BD24" s="342">
        <f t="shared" si="18"/>
        <v>0.10986345080333204</v>
      </c>
      <c r="BE24" s="350">
        <f t="shared" si="19"/>
        <v>3.5343455811672835E-3</v>
      </c>
      <c r="BF24" s="343">
        <v>39.5</v>
      </c>
      <c r="BG24" s="343">
        <v>36.8125</v>
      </c>
      <c r="BH24" s="344">
        <f t="shared" si="20"/>
        <v>38.15625</v>
      </c>
      <c r="BI24" s="344">
        <v>1.56</v>
      </c>
      <c r="BJ24" s="345">
        <v>5.7000000000000002E-2</v>
      </c>
      <c r="BK24" s="342">
        <f t="shared" si="21"/>
        <v>0.10322882553779134</v>
      </c>
      <c r="BL24" s="350">
        <f t="shared" si="22"/>
        <v>9.1963588688072744E-3</v>
      </c>
      <c r="BM24" s="350"/>
      <c r="BN24" s="350"/>
      <c r="BO24" s="350"/>
      <c r="BP24" s="350"/>
      <c r="BQ24" s="350"/>
      <c r="BR24" s="350"/>
      <c r="BS24" s="350"/>
      <c r="BT24" s="343">
        <v>26.375</v>
      </c>
      <c r="BU24" s="343">
        <v>22.625</v>
      </c>
      <c r="BV24" s="344">
        <f t="shared" si="23"/>
        <v>24.5</v>
      </c>
      <c r="BW24" s="344">
        <v>1.22</v>
      </c>
      <c r="BX24" s="345">
        <v>4.4200000000000003E-2</v>
      </c>
      <c r="BY24" s="342">
        <f t="shared" si="24"/>
        <v>0.10001886513357094</v>
      </c>
      <c r="BZ24" s="350">
        <f t="shared" si="25"/>
        <v>2.970130912650356E-3</v>
      </c>
      <c r="CA24" s="341">
        <v>25.625</v>
      </c>
      <c r="CB24" s="341">
        <v>23.25</v>
      </c>
      <c r="CC24" s="344">
        <f t="shared" si="26"/>
        <v>24.4375</v>
      </c>
      <c r="CD24" s="339">
        <v>0.98</v>
      </c>
      <c r="CE24" s="345">
        <v>9.7000000000000003E-2</v>
      </c>
      <c r="CF24" s="342">
        <f t="shared" si="27"/>
        <v>0.14404581897562152</v>
      </c>
      <c r="CG24" s="350">
        <f t="shared" si="28"/>
        <v>2.1387712168408199E-3</v>
      </c>
      <c r="CH24" s="343">
        <v>16.0625</v>
      </c>
      <c r="CI24" s="343">
        <v>14.5</v>
      </c>
      <c r="CJ24" s="344">
        <f t="shared" si="29"/>
        <v>15.28125</v>
      </c>
      <c r="CK24" s="344">
        <v>0.62</v>
      </c>
      <c r="CL24" s="345">
        <v>6.5000000000000002E-2</v>
      </c>
      <c r="CM24" s="342">
        <f t="shared" si="30"/>
        <v>0.1112176649514558</v>
      </c>
      <c r="CN24" s="350">
        <f t="shared" si="31"/>
        <v>4.8164188197724854E-3</v>
      </c>
      <c r="CO24" s="343">
        <v>39.9375</v>
      </c>
      <c r="CP24" s="343">
        <v>37.625</v>
      </c>
      <c r="CQ24" s="344">
        <f t="shared" si="32"/>
        <v>38.78125</v>
      </c>
      <c r="CR24" s="344">
        <v>1.96</v>
      </c>
      <c r="CS24" s="345">
        <v>4.6399999999999997E-2</v>
      </c>
      <c r="CT24" s="342">
        <f t="shared" si="33"/>
        <v>0.10318881683144632</v>
      </c>
      <c r="CU24" s="350">
        <f t="shared" si="34"/>
        <v>6.6392405504714291E-3</v>
      </c>
      <c r="CV24" s="343">
        <v>33.875</v>
      </c>
      <c r="CW24" s="343">
        <v>30.75</v>
      </c>
      <c r="CX24" s="344">
        <f t="shared" si="35"/>
        <v>32.3125</v>
      </c>
      <c r="CY24" s="344">
        <v>1.38</v>
      </c>
      <c r="CZ24" s="345">
        <v>6.0999999999999999E-2</v>
      </c>
      <c r="DA24" s="342">
        <f t="shared" si="36"/>
        <v>0.10950816860277279</v>
      </c>
      <c r="DB24" s="350">
        <f t="shared" si="37"/>
        <v>5.9618578947166004E-3</v>
      </c>
      <c r="DC24" s="346">
        <v>15.5625</v>
      </c>
      <c r="DD24" s="346">
        <v>13.25</v>
      </c>
      <c r="DE24" s="346">
        <f t="shared" si="38"/>
        <v>14.40625</v>
      </c>
      <c r="DF24" s="346">
        <v>0.8</v>
      </c>
      <c r="DG24" s="342">
        <v>0.1217</v>
      </c>
      <c r="DH24" s="342">
        <v>0.18871935809687823</v>
      </c>
      <c r="DI24" s="350">
        <f t="shared" si="57"/>
        <v>2.335064484045577E-3</v>
      </c>
      <c r="DJ24" s="341">
        <v>28.6875</v>
      </c>
      <c r="DK24" s="341">
        <v>26.8125</v>
      </c>
      <c r="DL24" s="344">
        <f t="shared" si="39"/>
        <v>27.75</v>
      </c>
      <c r="DM24" s="344">
        <v>1.44</v>
      </c>
      <c r="DO24" s="342"/>
      <c r="DP24" s="350"/>
      <c r="DQ24" s="343">
        <v>28.6875</v>
      </c>
      <c r="DR24" s="343">
        <v>28</v>
      </c>
      <c r="DS24" s="344">
        <f t="shared" si="40"/>
        <v>28.34375</v>
      </c>
      <c r="DT24" s="344">
        <v>0.82</v>
      </c>
      <c r="DU24" s="345">
        <v>4.9000000000000002E-2</v>
      </c>
      <c r="DV24" s="342">
        <f t="shared" si="41"/>
        <v>8.1312077177069897E-2</v>
      </c>
      <c r="DW24" s="350">
        <f t="shared" si="42"/>
        <v>3.3201019757646993E-3</v>
      </c>
      <c r="DX24" s="343">
        <v>20.4375</v>
      </c>
      <c r="DY24" s="343">
        <v>19.3125</v>
      </c>
      <c r="DZ24" s="344">
        <f t="shared" si="43"/>
        <v>19.875</v>
      </c>
      <c r="EA24" s="344">
        <v>1.46</v>
      </c>
      <c r="EB24" s="345">
        <v>0.06</v>
      </c>
      <c r="EC24" s="342">
        <f t="shared" si="55"/>
        <v>0.14437242895150959</v>
      </c>
      <c r="ED24" s="350">
        <f t="shared" si="56"/>
        <v>3.9299712355073341E-3</v>
      </c>
      <c r="EE24" s="343">
        <v>27.0625</v>
      </c>
      <c r="EF24" s="343">
        <v>24.0625</v>
      </c>
      <c r="EG24" s="344">
        <f t="shared" si="44"/>
        <v>25.5625</v>
      </c>
      <c r="EH24" s="344">
        <v>1.22</v>
      </c>
      <c r="EI24" s="345">
        <v>4.7500000000000001E-2</v>
      </c>
      <c r="EJ24" s="342">
        <v>0.10112410476410805</v>
      </c>
      <c r="EK24" s="350">
        <f t="shared" si="45"/>
        <v>5.505411605603098E-3</v>
      </c>
      <c r="EL24" s="358">
        <v>48.57</v>
      </c>
      <c r="EM24" s="358">
        <v>45.29</v>
      </c>
      <c r="EN24" s="344">
        <f t="shared" si="46"/>
        <v>46.93</v>
      </c>
      <c r="EO24" s="359">
        <v>1.86</v>
      </c>
      <c r="EP24" s="345">
        <v>7.3599999999999999E-2</v>
      </c>
      <c r="EQ24" s="342">
        <f t="shared" si="47"/>
        <v>0.11909563928848321</v>
      </c>
      <c r="ER24" s="350">
        <f t="shared" si="48"/>
        <v>1.0849314828779186E-2</v>
      </c>
      <c r="ES24" s="360">
        <v>19.350000000000001</v>
      </c>
      <c r="ET24" s="360">
        <v>17.89</v>
      </c>
      <c r="EU24" s="360">
        <f t="shared" si="49"/>
        <v>18.62</v>
      </c>
      <c r="EV24" s="359">
        <v>0.66000002639999999</v>
      </c>
      <c r="EW24" s="345">
        <v>8.5500000000000007E-2</v>
      </c>
      <c r="EX24" s="342">
        <v>0.1265716613187966</v>
      </c>
      <c r="EY24" s="350">
        <f t="shared" si="50"/>
        <v>9.6064535597131812E-3</v>
      </c>
      <c r="EZ24" s="342"/>
      <c r="FA24" s="346">
        <v>1.1000000000000001</v>
      </c>
      <c r="FB24" s="346">
        <v>0.7</v>
      </c>
      <c r="FC24" s="346">
        <v>0.17499999999999999</v>
      </c>
      <c r="FD24" s="346">
        <v>0.45</v>
      </c>
      <c r="FE24" s="361">
        <v>1.25581974</v>
      </c>
      <c r="FF24" s="346">
        <v>3.8</v>
      </c>
      <c r="FH24" s="346">
        <v>0.65</v>
      </c>
      <c r="FI24" s="346">
        <v>1.8</v>
      </c>
      <c r="FK24" s="346">
        <v>0.6</v>
      </c>
      <c r="FL24" s="346">
        <v>0.3</v>
      </c>
      <c r="FM24" s="344">
        <v>0.875</v>
      </c>
      <c r="FN24" s="344">
        <v>1.3</v>
      </c>
      <c r="FO24" s="344">
        <v>1.1000000000000001</v>
      </c>
      <c r="FP24" s="344">
        <v>0.25</v>
      </c>
      <c r="FR24" s="344">
        <v>0.82499999999999996</v>
      </c>
      <c r="FS24" s="344">
        <v>0.55000000000000004</v>
      </c>
      <c r="FT24" s="344">
        <v>1.1000000000000001</v>
      </c>
      <c r="FU24" s="362">
        <v>1.8406195600000002</v>
      </c>
      <c r="FV24" s="362">
        <v>1.53350144</v>
      </c>
      <c r="FW24" s="344">
        <f t="shared" si="51"/>
        <v>20.204940740000001</v>
      </c>
      <c r="FX24" s="342">
        <f t="shared" si="52"/>
        <v>0.12076679748073471</v>
      </c>
    </row>
    <row r="25" spans="1:180">
      <c r="A25" s="349">
        <v>36371</v>
      </c>
      <c r="B25" s="337">
        <v>20.75</v>
      </c>
      <c r="C25" s="337">
        <v>18.5</v>
      </c>
      <c r="D25" s="337">
        <f t="shared" si="0"/>
        <v>19.625</v>
      </c>
      <c r="E25" s="337">
        <v>1.08</v>
      </c>
      <c r="F25" s="338">
        <v>4.6100000000000002E-2</v>
      </c>
      <c r="G25" s="342">
        <f t="shared" si="1"/>
        <v>0.10802790095842352</v>
      </c>
      <c r="H25" s="350">
        <f t="shared" si="2"/>
        <v>5.7207490865925368E-3</v>
      </c>
      <c r="I25" s="337">
        <v>26.25</v>
      </c>
      <c r="J25" s="337">
        <v>24.125</v>
      </c>
      <c r="K25" s="340">
        <f t="shared" si="3"/>
        <v>25.1875</v>
      </c>
      <c r="L25" s="340">
        <v>1.1000000000000001</v>
      </c>
      <c r="M25" s="338">
        <v>8.1199999999999994E-2</v>
      </c>
      <c r="N25" s="342">
        <f t="shared" si="4"/>
        <v>0.13176728765584578</v>
      </c>
      <c r="O25" s="350">
        <f t="shared" si="5"/>
        <v>5.0748343466636434E-3</v>
      </c>
      <c r="P25" s="341">
        <v>18.875</v>
      </c>
      <c r="Q25" s="341">
        <v>17.125</v>
      </c>
      <c r="R25" s="344">
        <f t="shared" si="6"/>
        <v>18</v>
      </c>
      <c r="S25" s="339">
        <v>0.96</v>
      </c>
      <c r="T25" s="342">
        <v>3.4500000000000003E-2</v>
      </c>
      <c r="U25" s="342">
        <f t="shared" si="7"/>
        <v>9.3811351130337561E-2</v>
      </c>
      <c r="V25" s="350">
        <f t="shared" si="8"/>
        <v>9.0325352235107539E-4</v>
      </c>
      <c r="W25" s="343">
        <v>19.3125</v>
      </c>
      <c r="X25" s="343">
        <v>18.375</v>
      </c>
      <c r="Y25" s="344">
        <f t="shared" si="9"/>
        <v>18.84375</v>
      </c>
      <c r="Z25" s="344">
        <v>0.66</v>
      </c>
      <c r="AA25" s="345">
        <v>7.2400000000000006E-2</v>
      </c>
      <c r="AB25" s="342">
        <f t="shared" si="10"/>
        <v>0.11248755172266556</v>
      </c>
      <c r="AC25" s="350">
        <f t="shared" si="11"/>
        <v>3.1138421018190045E-3</v>
      </c>
      <c r="AD25" s="358">
        <v>38.04</v>
      </c>
      <c r="AE25" s="358">
        <v>35.78</v>
      </c>
      <c r="AF25" s="344">
        <f t="shared" si="12"/>
        <v>36.909999999999997</v>
      </c>
      <c r="AG25" s="344">
        <v>1.18</v>
      </c>
      <c r="AH25" s="345">
        <v>7.5800000000000006E-2</v>
      </c>
      <c r="AI25" s="342">
        <f t="shared" si="13"/>
        <v>0.11246254806562384</v>
      </c>
      <c r="AJ25" s="350">
        <f t="shared" si="14"/>
        <v>6.6755033642227719E-3</v>
      </c>
      <c r="AK25" s="343">
        <v>27.9375</v>
      </c>
      <c r="AL25" s="343">
        <v>26.375</v>
      </c>
      <c r="AM25" s="344">
        <f t="shared" si="15"/>
        <v>27.15625</v>
      </c>
      <c r="AN25" s="344">
        <v>1.78</v>
      </c>
      <c r="AO25" s="345">
        <v>8.8800000000000004E-2</v>
      </c>
      <c r="AP25" s="342">
        <f t="shared" si="53"/>
        <v>0.16588947222148498</v>
      </c>
      <c r="AQ25" s="350">
        <f t="shared" si="54"/>
        <v>3.0347764078569473E-2</v>
      </c>
      <c r="AR25" s="341">
        <v>23.75</v>
      </c>
      <c r="AS25" s="341">
        <v>23</v>
      </c>
      <c r="AT25" s="344">
        <f t="shared" si="16"/>
        <v>23.375</v>
      </c>
      <c r="AU25" s="344">
        <v>1.34</v>
      </c>
      <c r="AW25" s="342"/>
      <c r="AX25" s="350"/>
      <c r="AY25" s="343">
        <v>39.9375</v>
      </c>
      <c r="AZ25" s="343">
        <v>37.5</v>
      </c>
      <c r="BA25" s="344">
        <f t="shared" si="17"/>
        <v>38.71875</v>
      </c>
      <c r="BB25" s="343">
        <v>1.68</v>
      </c>
      <c r="BC25" s="345">
        <v>0.06</v>
      </c>
      <c r="BD25" s="342">
        <f t="shared" si="18"/>
        <v>0.10924945881842896</v>
      </c>
      <c r="BE25" s="350">
        <f t="shared" si="19"/>
        <v>3.6816424725039419E-3</v>
      </c>
      <c r="BF25" s="343">
        <v>39.4375</v>
      </c>
      <c r="BG25" s="343">
        <v>36.75</v>
      </c>
      <c r="BH25" s="344">
        <f t="shared" si="20"/>
        <v>38.09375</v>
      </c>
      <c r="BI25" s="344">
        <v>1.56</v>
      </c>
      <c r="BJ25" s="345">
        <v>5.8200000000000002E-2</v>
      </c>
      <c r="BK25" s="342">
        <f t="shared" si="21"/>
        <v>0.104558467079229</v>
      </c>
      <c r="BL25" s="350">
        <f t="shared" si="22"/>
        <v>9.0605798007060909E-3</v>
      </c>
      <c r="BM25" s="350"/>
      <c r="BN25" s="350"/>
      <c r="BO25" s="350"/>
      <c r="BP25" s="350"/>
      <c r="BQ25" s="350"/>
      <c r="BR25" s="350"/>
      <c r="BS25" s="350"/>
      <c r="BT25" s="343">
        <v>27.875</v>
      </c>
      <c r="BU25" s="343">
        <v>24</v>
      </c>
      <c r="BV25" s="344">
        <f t="shared" si="23"/>
        <v>25.9375</v>
      </c>
      <c r="BW25" s="344">
        <v>1.22</v>
      </c>
      <c r="BX25" s="345">
        <v>4.4200000000000003E-2</v>
      </c>
      <c r="BY25" s="342">
        <f t="shared" si="24"/>
        <v>9.6868006775434612E-2</v>
      </c>
      <c r="BZ25" s="350">
        <f t="shared" si="25"/>
        <v>3.0312237658190731E-3</v>
      </c>
      <c r="CA25" s="341">
        <v>28.0625</v>
      </c>
      <c r="CB25" s="341">
        <v>24.875</v>
      </c>
      <c r="CC25" s="344">
        <f t="shared" si="26"/>
        <v>26.46875</v>
      </c>
      <c r="CD25" s="339">
        <v>0.98</v>
      </c>
      <c r="CE25" s="345">
        <v>9.7000000000000003E-2</v>
      </c>
      <c r="CF25" s="342">
        <f t="shared" si="27"/>
        <v>0.1403828119318653</v>
      </c>
      <c r="CG25" s="350">
        <f t="shared" si="28"/>
        <v>2.1964512846169805E-3</v>
      </c>
      <c r="CH25" s="343">
        <v>16.5625</v>
      </c>
      <c r="CI25" s="343">
        <v>15.40625</v>
      </c>
      <c r="CJ25" s="344">
        <f t="shared" si="29"/>
        <v>15.984375</v>
      </c>
      <c r="CK25" s="344">
        <v>0.62</v>
      </c>
      <c r="CL25" s="345">
        <v>6.6699999999999995E-2</v>
      </c>
      <c r="CM25" s="342">
        <f t="shared" si="30"/>
        <v>0.11092404783507814</v>
      </c>
      <c r="CN25" s="350">
        <f t="shared" si="31"/>
        <v>5.2066046550026997E-3</v>
      </c>
      <c r="CO25" s="343">
        <v>39.5</v>
      </c>
      <c r="CP25" s="343">
        <v>36.5625</v>
      </c>
      <c r="CQ25" s="344">
        <f t="shared" si="32"/>
        <v>38.03125</v>
      </c>
      <c r="CR25" s="344">
        <v>1.96</v>
      </c>
      <c r="CS25" s="345">
        <v>4.6399999999999997E-2</v>
      </c>
      <c r="CT25" s="342">
        <f t="shared" si="33"/>
        <v>0.10433146298866181</v>
      </c>
      <c r="CU25" s="350">
        <f t="shared" si="34"/>
        <v>7.0318178142359054E-3</v>
      </c>
      <c r="CV25" s="343">
        <v>34.375</v>
      </c>
      <c r="CW25" s="343">
        <v>30.6875</v>
      </c>
      <c r="CX25" s="344">
        <f t="shared" si="35"/>
        <v>32.53125</v>
      </c>
      <c r="CY25" s="344">
        <v>1.38</v>
      </c>
      <c r="CZ25" s="345">
        <v>6.0999999999999999E-2</v>
      </c>
      <c r="DA25" s="342">
        <f t="shared" si="36"/>
        <v>0.10917653367054792</v>
      </c>
      <c r="DB25" s="350">
        <f t="shared" si="37"/>
        <v>5.2559784827633967E-3</v>
      </c>
      <c r="DC25" s="346">
        <v>16</v>
      </c>
      <c r="DD25" s="346">
        <v>15.125</v>
      </c>
      <c r="DE25" s="346">
        <f t="shared" si="38"/>
        <v>15.5625</v>
      </c>
      <c r="DF25" s="346">
        <v>0.82</v>
      </c>
      <c r="DG25" s="342">
        <v>0.1217</v>
      </c>
      <c r="DH25" s="342">
        <v>0.18521991476460697</v>
      </c>
      <c r="DI25" s="350">
        <f t="shared" si="57"/>
        <v>2.22921504707166E-3</v>
      </c>
      <c r="DJ25" s="341">
        <v>30.75</v>
      </c>
      <c r="DK25" s="341">
        <v>28.1875</v>
      </c>
      <c r="DL25" s="344">
        <f t="shared" si="39"/>
        <v>29.46875</v>
      </c>
      <c r="DM25" s="344">
        <v>1.44</v>
      </c>
      <c r="DO25" s="342"/>
      <c r="DP25" s="350"/>
      <c r="DQ25" s="343">
        <v>29.125</v>
      </c>
      <c r="DR25" s="343">
        <v>28.625</v>
      </c>
      <c r="DS25" s="344">
        <f t="shared" si="40"/>
        <v>28.875</v>
      </c>
      <c r="DT25" s="344">
        <v>0.82</v>
      </c>
      <c r="DU25" s="345">
        <v>4.9000000000000002E-2</v>
      </c>
      <c r="DV25" s="342">
        <f t="shared" si="41"/>
        <v>8.0710935981456178E-2</v>
      </c>
      <c r="DW25" s="350">
        <f t="shared" si="42"/>
        <v>3.3027491283428279E-3</v>
      </c>
      <c r="DX25" s="343">
        <v>23.875</v>
      </c>
      <c r="DY25" s="343">
        <v>19.75</v>
      </c>
      <c r="DZ25" s="344">
        <f t="shared" si="43"/>
        <v>21.8125</v>
      </c>
      <c r="EA25" s="344">
        <v>1.46</v>
      </c>
      <c r="EB25" s="345">
        <v>0.06</v>
      </c>
      <c r="EC25" s="342">
        <f t="shared" si="55"/>
        <v>0.13668089700650476</v>
      </c>
      <c r="ED25" s="350">
        <f t="shared" si="56"/>
        <v>4.1125587472785972E-3</v>
      </c>
      <c r="EE25" s="343">
        <v>28.6875</v>
      </c>
      <c r="EF25" s="343">
        <v>25</v>
      </c>
      <c r="EG25" s="344">
        <f t="shared" si="44"/>
        <v>26.84375</v>
      </c>
      <c r="EH25" s="344">
        <v>1.22</v>
      </c>
      <c r="EI25" s="345">
        <v>4.7100000000000003E-2</v>
      </c>
      <c r="EJ25" s="342">
        <v>9.8099347395009362E-2</v>
      </c>
      <c r="EK25" s="350">
        <f t="shared" si="45"/>
        <v>5.6672404782940351E-3</v>
      </c>
      <c r="EL25" s="358">
        <v>48.78</v>
      </c>
      <c r="EM25" s="358">
        <v>45.35</v>
      </c>
      <c r="EN25" s="344">
        <f t="shared" si="46"/>
        <v>47.064999999999998</v>
      </c>
      <c r="EO25" s="359">
        <v>1.86</v>
      </c>
      <c r="EP25" s="345">
        <v>7.5800000000000006E-2</v>
      </c>
      <c r="EQ25" s="342">
        <f t="shared" si="47"/>
        <v>0.12125606585810034</v>
      </c>
      <c r="ER25" s="350">
        <f t="shared" si="48"/>
        <v>1.0396724884740522E-2</v>
      </c>
      <c r="ES25" s="360">
        <v>18.86</v>
      </c>
      <c r="ET25" s="360">
        <v>17.59</v>
      </c>
      <c r="EU25" s="360">
        <f t="shared" si="49"/>
        <v>18.225000000000001</v>
      </c>
      <c r="EV25" s="359">
        <v>0.66000002639999999</v>
      </c>
      <c r="EW25" s="345">
        <v>8.5000000000000006E-2</v>
      </c>
      <c r="EX25" s="342">
        <v>0.12695520140994088</v>
      </c>
      <c r="EY25" s="350">
        <f t="shared" si="50"/>
        <v>9.2160296016840677E-3</v>
      </c>
      <c r="EZ25" s="342"/>
      <c r="FA25" s="346">
        <v>1.1000000000000001</v>
      </c>
      <c r="FB25" s="346">
        <v>0.8</v>
      </c>
      <c r="FC25" s="346">
        <v>0.2</v>
      </c>
      <c r="FD25" s="346">
        <v>0.57499999999999996</v>
      </c>
      <c r="FE25" s="361">
        <v>1.23296805</v>
      </c>
      <c r="FF25" s="346">
        <v>3.8</v>
      </c>
      <c r="FH25" s="346">
        <v>0.7</v>
      </c>
      <c r="FI25" s="346">
        <v>1.8</v>
      </c>
      <c r="FK25" s="346">
        <v>0.65</v>
      </c>
      <c r="FL25" s="346">
        <v>0.32500000000000001</v>
      </c>
      <c r="FM25" s="344">
        <v>0.97499999999999998</v>
      </c>
      <c r="FN25" s="344">
        <v>1.4</v>
      </c>
      <c r="FO25" s="344">
        <v>1</v>
      </c>
      <c r="FP25" s="344">
        <v>0.25</v>
      </c>
      <c r="FR25" s="344">
        <v>0.85</v>
      </c>
      <c r="FS25" s="344">
        <v>0.625</v>
      </c>
      <c r="FT25" s="344">
        <v>1.2</v>
      </c>
      <c r="FU25" s="362">
        <v>1.7810200199999999</v>
      </c>
      <c r="FV25" s="362">
        <v>1.5078879999999999</v>
      </c>
      <c r="FW25" s="344">
        <f t="shared" si="51"/>
        <v>20.771876070000001</v>
      </c>
      <c r="FX25" s="342">
        <f t="shared" si="52"/>
        <v>0.12222476266327831</v>
      </c>
    </row>
    <row r="26" spans="1:180">
      <c r="A26" s="349">
        <v>36403</v>
      </c>
      <c r="B26" s="337">
        <v>19.1875</v>
      </c>
      <c r="C26" s="337">
        <v>17.875</v>
      </c>
      <c r="D26" s="337">
        <f t="shared" si="0"/>
        <v>18.53125</v>
      </c>
      <c r="E26" s="337">
        <v>1.08</v>
      </c>
      <c r="F26" s="338">
        <v>4.6600000000000003E-2</v>
      </c>
      <c r="G26" s="342">
        <f t="shared" si="1"/>
        <v>0.11229831791158307</v>
      </c>
      <c r="H26" s="350">
        <f t="shared" si="2"/>
        <v>5.9407860287396946E-3</v>
      </c>
      <c r="I26" s="337">
        <v>26.375</v>
      </c>
      <c r="J26" s="337">
        <v>24.25</v>
      </c>
      <c r="K26" s="340">
        <f t="shared" si="3"/>
        <v>25.3125</v>
      </c>
      <c r="L26" s="340">
        <v>1.1000000000000001</v>
      </c>
      <c r="M26" s="338">
        <v>8.1199999999999994E-2</v>
      </c>
      <c r="N26" s="342">
        <f t="shared" si="4"/>
        <v>0.13151329755024599</v>
      </c>
      <c r="O26" s="350">
        <f t="shared" si="5"/>
        <v>5.0598498402839682E-3</v>
      </c>
      <c r="P26" s="341">
        <v>18.4375</v>
      </c>
      <c r="Q26" s="341">
        <v>16.1875</v>
      </c>
      <c r="R26" s="344">
        <f t="shared" si="6"/>
        <v>17.3125</v>
      </c>
      <c r="S26" s="339">
        <v>0.96</v>
      </c>
      <c r="T26" s="342">
        <v>3.4500000000000003E-2</v>
      </c>
      <c r="U26" s="342">
        <f t="shared" si="7"/>
        <v>9.621812629457982E-2</v>
      </c>
      <c r="V26" s="350">
        <f t="shared" si="8"/>
        <v>9.2547537023403791E-4</v>
      </c>
      <c r="W26" s="343">
        <v>19.3125</v>
      </c>
      <c r="X26" s="343">
        <v>17.5</v>
      </c>
      <c r="Y26" s="344">
        <f t="shared" si="9"/>
        <v>18.40625</v>
      </c>
      <c r="Z26" s="344">
        <v>0.66</v>
      </c>
      <c r="AA26" s="345">
        <v>7.1999999999999995E-2</v>
      </c>
      <c r="AB26" s="342">
        <f t="shared" si="10"/>
        <v>0.11303855160632659</v>
      </c>
      <c r="AC26" s="350">
        <f t="shared" si="11"/>
        <v>3.1258807290645949E-3</v>
      </c>
      <c r="AD26" s="358">
        <v>37.61</v>
      </c>
      <c r="AE26" s="358">
        <v>35.840000000000003</v>
      </c>
      <c r="AF26" s="344">
        <f t="shared" si="12"/>
        <v>36.725000000000001</v>
      </c>
      <c r="AG26" s="344">
        <v>1.18</v>
      </c>
      <c r="AH26" s="345">
        <v>7.4399999999999994E-2</v>
      </c>
      <c r="AI26" s="342">
        <f t="shared" si="13"/>
        <v>0.11120161815058838</v>
      </c>
      <c r="AJ26" s="350">
        <f t="shared" si="14"/>
        <v>6.5481074393326484E-3</v>
      </c>
      <c r="AK26" s="343">
        <v>30</v>
      </c>
      <c r="AL26" s="343">
        <v>26.5625</v>
      </c>
      <c r="AM26" s="344">
        <f t="shared" si="15"/>
        <v>28.28125</v>
      </c>
      <c r="AN26" s="344">
        <v>1.78</v>
      </c>
      <c r="AO26" s="345">
        <v>8.8800000000000004E-2</v>
      </c>
      <c r="AP26" s="342">
        <f t="shared" si="53"/>
        <v>0.16274700214771842</v>
      </c>
      <c r="AQ26" s="350">
        <f t="shared" si="54"/>
        <v>2.9742301263632677E-2</v>
      </c>
      <c r="AR26" s="341">
        <v>23.75</v>
      </c>
      <c r="AS26" s="341">
        <v>21.5625</v>
      </c>
      <c r="AT26" s="344">
        <f t="shared" si="16"/>
        <v>22.65625</v>
      </c>
      <c r="AU26" s="344">
        <v>1.34</v>
      </c>
      <c r="AW26" s="342"/>
      <c r="AX26" s="350"/>
      <c r="AY26" s="343">
        <v>40.125</v>
      </c>
      <c r="AZ26" s="343">
        <v>38.5625</v>
      </c>
      <c r="BA26" s="344">
        <f t="shared" si="17"/>
        <v>39.34375</v>
      </c>
      <c r="BB26" s="343">
        <v>1.68</v>
      </c>
      <c r="BC26" s="345">
        <v>0.06</v>
      </c>
      <c r="BD26" s="342">
        <f t="shared" si="18"/>
        <v>0.10845394053059287</v>
      </c>
      <c r="BE26" s="350">
        <f t="shared" si="19"/>
        <v>3.651080011733789E-3</v>
      </c>
      <c r="BF26" s="343">
        <v>39.5</v>
      </c>
      <c r="BG26" s="343">
        <v>37.625</v>
      </c>
      <c r="BH26" s="344">
        <f t="shared" si="20"/>
        <v>38.5625</v>
      </c>
      <c r="BI26" s="344">
        <v>1.56</v>
      </c>
      <c r="BJ26" s="345">
        <v>6.13E-2</v>
      </c>
      <c r="BK26" s="342">
        <f t="shared" si="21"/>
        <v>0.1072201012800611</v>
      </c>
      <c r="BL26" s="350">
        <f t="shared" si="22"/>
        <v>9.2816821606363873E-3</v>
      </c>
      <c r="BM26" s="350"/>
      <c r="BN26" s="350"/>
      <c r="BO26" s="350"/>
      <c r="BP26" s="350"/>
      <c r="BQ26" s="350"/>
      <c r="BR26" s="350"/>
      <c r="BS26" s="350"/>
      <c r="BT26" s="343">
        <v>27.6875</v>
      </c>
      <c r="BU26" s="343">
        <v>25</v>
      </c>
      <c r="BV26" s="344">
        <f t="shared" si="23"/>
        <v>26.34375</v>
      </c>
      <c r="BW26" s="344">
        <v>1.22</v>
      </c>
      <c r="BX26" s="345">
        <v>4.4200000000000003E-2</v>
      </c>
      <c r="BY26" s="342">
        <f t="shared" si="24"/>
        <v>9.6040992971777595E-2</v>
      </c>
      <c r="BZ26" s="350">
        <f t="shared" si="25"/>
        <v>3.0022577355356839E-3</v>
      </c>
      <c r="CA26" s="341">
        <v>27</v>
      </c>
      <c r="CB26" s="341">
        <v>24.75</v>
      </c>
      <c r="CC26" s="344">
        <f t="shared" si="26"/>
        <v>25.875</v>
      </c>
      <c r="CD26" s="339">
        <v>0.98</v>
      </c>
      <c r="CE26" s="345">
        <v>9.7000000000000003E-2</v>
      </c>
      <c r="CF26" s="342">
        <f t="shared" si="27"/>
        <v>0.1413931720562176</v>
      </c>
      <c r="CG26" s="350">
        <f t="shared" si="28"/>
        <v>2.2099872743009306E-3</v>
      </c>
      <c r="CH26" s="343">
        <v>16.34375</v>
      </c>
      <c r="CI26" s="343">
        <v>15</v>
      </c>
      <c r="CJ26" s="344">
        <f t="shared" si="29"/>
        <v>15.671875</v>
      </c>
      <c r="CK26" s="344">
        <v>0.62</v>
      </c>
      <c r="CL26" s="345">
        <v>6.6699999999999995E-2</v>
      </c>
      <c r="CM26" s="342">
        <f t="shared" si="30"/>
        <v>0.11181963237267922</v>
      </c>
      <c r="CN26" s="350">
        <f t="shared" si="31"/>
        <v>5.2432510205452166E-3</v>
      </c>
      <c r="CO26" s="343">
        <v>38</v>
      </c>
      <c r="CP26" s="343">
        <v>35.8125</v>
      </c>
      <c r="CQ26" s="344">
        <f t="shared" si="32"/>
        <v>36.90625</v>
      </c>
      <c r="CR26" s="344">
        <v>1.96</v>
      </c>
      <c r="CS26" s="345">
        <v>4.6399999999999997E-2</v>
      </c>
      <c r="CT26" s="342">
        <f t="shared" si="33"/>
        <v>0.10613431130351669</v>
      </c>
      <c r="CU26" s="350">
        <f t="shared" si="34"/>
        <v>7.1459803242482148E-3</v>
      </c>
      <c r="CV26" s="343">
        <v>34.1875</v>
      </c>
      <c r="CW26" s="343">
        <v>32.75</v>
      </c>
      <c r="CX26" s="344">
        <f t="shared" si="35"/>
        <v>33.46875</v>
      </c>
      <c r="CY26" s="344">
        <v>1.38</v>
      </c>
      <c r="CZ26" s="345">
        <v>6.0999999999999999E-2</v>
      </c>
      <c r="DA26" s="342">
        <f t="shared" si="36"/>
        <v>0.1078051328563745</v>
      </c>
      <c r="DB26" s="350">
        <f t="shared" si="37"/>
        <v>5.1846257605311086E-3</v>
      </c>
      <c r="DC26" s="346">
        <v>16</v>
      </c>
      <c r="DD26" s="346">
        <v>14</v>
      </c>
      <c r="DE26" s="346">
        <f t="shared" si="38"/>
        <v>15</v>
      </c>
      <c r="DF26" s="346">
        <v>0.82</v>
      </c>
      <c r="DG26" s="342">
        <v>0.1217</v>
      </c>
      <c r="DH26" s="342">
        <v>0.18765320896892845</v>
      </c>
      <c r="DI26" s="350">
        <f t="shared" si="57"/>
        <v>2.2561812120829496E-3</v>
      </c>
      <c r="DJ26" s="341">
        <v>30.75</v>
      </c>
      <c r="DK26" s="341">
        <v>28.375</v>
      </c>
      <c r="DL26" s="344">
        <f t="shared" si="39"/>
        <v>29.5625</v>
      </c>
      <c r="DM26" s="344">
        <v>1.44</v>
      </c>
      <c r="DO26" s="342"/>
      <c r="DP26" s="350"/>
      <c r="DQ26" s="343">
        <v>28.9375</v>
      </c>
      <c r="DR26" s="343">
        <v>27.75</v>
      </c>
      <c r="DS26" s="344">
        <f t="shared" si="40"/>
        <v>28.34375</v>
      </c>
      <c r="DT26" s="344">
        <v>0.82</v>
      </c>
      <c r="DU26" s="345">
        <v>4.9000000000000002E-2</v>
      </c>
      <c r="DV26" s="342">
        <f t="shared" si="41"/>
        <v>8.1312077177069897E-2</v>
      </c>
      <c r="DW26" s="350">
        <f t="shared" si="42"/>
        <v>3.3239306606648489E-3</v>
      </c>
      <c r="DX26" s="343">
        <v>24.6875</v>
      </c>
      <c r="DY26" s="343">
        <v>22.8125</v>
      </c>
      <c r="DZ26" s="344">
        <f t="shared" si="43"/>
        <v>23.75</v>
      </c>
      <c r="EA26" s="344">
        <v>1.46</v>
      </c>
      <c r="EB26" s="345">
        <v>0.06</v>
      </c>
      <c r="EC26" s="342">
        <f t="shared" si="55"/>
        <v>0.13027415411069976</v>
      </c>
      <c r="ED26" s="350">
        <f t="shared" si="56"/>
        <v>3.9157616933322347E-3</v>
      </c>
      <c r="EE26" s="343">
        <v>28.875</v>
      </c>
      <c r="EF26" s="343">
        <v>26.5</v>
      </c>
      <c r="EG26" s="344">
        <f t="shared" si="44"/>
        <v>27.6875</v>
      </c>
      <c r="EH26" s="344">
        <v>1.22</v>
      </c>
      <c r="EI26" s="345">
        <v>4.7100000000000003E-2</v>
      </c>
      <c r="EJ26" s="342">
        <v>9.65182205420545E-2</v>
      </c>
      <c r="EK26" s="350">
        <f t="shared" si="45"/>
        <v>5.5701709852681034E-3</v>
      </c>
      <c r="EL26" s="358">
        <v>47.19</v>
      </c>
      <c r="EM26" s="358">
        <v>44.68</v>
      </c>
      <c r="EN26" s="344">
        <f t="shared" si="46"/>
        <v>45.935000000000002</v>
      </c>
      <c r="EO26" s="359">
        <v>1.86</v>
      </c>
      <c r="EP26" s="345">
        <v>7.5800000000000006E-2</v>
      </c>
      <c r="EQ26" s="342">
        <f t="shared" si="47"/>
        <v>0.12239212890281648</v>
      </c>
      <c r="ER26" s="350">
        <f t="shared" si="48"/>
        <v>1.0539317970266946E-2</v>
      </c>
      <c r="ES26" s="360">
        <v>19.03</v>
      </c>
      <c r="ET26" s="360">
        <v>18.010000000000002</v>
      </c>
      <c r="EU26" s="360">
        <f t="shared" si="49"/>
        <v>18.520000000000003</v>
      </c>
      <c r="EV26" s="359">
        <v>0.68000000719999998</v>
      </c>
      <c r="EW26" s="345">
        <v>8.5000000000000006E-2</v>
      </c>
      <c r="EX26" s="342">
        <v>0.12754646004629588</v>
      </c>
      <c r="EY26" s="350">
        <f t="shared" si="50"/>
        <v>9.3746240506113378E-3</v>
      </c>
      <c r="EZ26" s="342"/>
      <c r="FA26" s="346">
        <v>1.1000000000000001</v>
      </c>
      <c r="FB26" s="346">
        <v>0.8</v>
      </c>
      <c r="FC26" s="346">
        <v>0.2</v>
      </c>
      <c r="FD26" s="346">
        <v>0.57499999999999996</v>
      </c>
      <c r="FE26" s="361">
        <v>1.2244095700000002</v>
      </c>
      <c r="FF26" s="346">
        <v>3.8</v>
      </c>
      <c r="FH26" s="346">
        <v>0.7</v>
      </c>
      <c r="FI26" s="346">
        <v>1.8</v>
      </c>
      <c r="FK26" s="346">
        <v>0.65</v>
      </c>
      <c r="FL26" s="346">
        <v>0.32500000000000001</v>
      </c>
      <c r="FM26" s="344">
        <v>0.97499999999999998</v>
      </c>
      <c r="FN26" s="344">
        <v>1.4</v>
      </c>
      <c r="FO26" s="344">
        <v>1</v>
      </c>
      <c r="FP26" s="344">
        <v>0.25</v>
      </c>
      <c r="FR26" s="344">
        <v>0.85</v>
      </c>
      <c r="FS26" s="344">
        <v>0.625</v>
      </c>
      <c r="FT26" s="344">
        <v>1.2</v>
      </c>
      <c r="FU26" s="362">
        <v>1.7905276999999999</v>
      </c>
      <c r="FV26" s="362">
        <v>1.5282960000000001</v>
      </c>
      <c r="FW26" s="344">
        <f t="shared" si="51"/>
        <v>20.793233269999998</v>
      </c>
      <c r="FX26" s="342">
        <f t="shared" si="52"/>
        <v>0.12204125153104534</v>
      </c>
    </row>
    <row r="27" spans="1:180">
      <c r="A27" s="349">
        <v>36433</v>
      </c>
      <c r="B27" s="337">
        <v>18.875</v>
      </c>
      <c r="C27" s="337">
        <v>15.625</v>
      </c>
      <c r="D27" s="337">
        <f t="shared" si="0"/>
        <v>17.25</v>
      </c>
      <c r="E27" s="337">
        <v>1.08</v>
      </c>
      <c r="F27" s="338">
        <v>4.6600000000000003E-2</v>
      </c>
      <c r="G27" s="342">
        <f t="shared" si="1"/>
        <v>0.11729845795250049</v>
      </c>
      <c r="H27" s="350">
        <f t="shared" si="2"/>
        <v>6.2059844636425067E-3</v>
      </c>
      <c r="I27" s="337">
        <v>25.5</v>
      </c>
      <c r="J27" s="337">
        <v>23.75</v>
      </c>
      <c r="K27" s="340">
        <f t="shared" si="3"/>
        <v>24.625</v>
      </c>
      <c r="L27" s="340">
        <v>1.1000000000000001</v>
      </c>
      <c r="M27" s="338">
        <v>8.1199999999999994E-2</v>
      </c>
      <c r="N27" s="342">
        <f t="shared" si="4"/>
        <v>0.13294270944963582</v>
      </c>
      <c r="O27" s="350">
        <f t="shared" si="5"/>
        <v>5.1154071808116033E-3</v>
      </c>
      <c r="P27" s="341">
        <v>18.6875</v>
      </c>
      <c r="Q27" s="341">
        <v>17.4375</v>
      </c>
      <c r="R27" s="344">
        <f t="shared" si="6"/>
        <v>18.0625</v>
      </c>
      <c r="S27" s="339">
        <v>0.96</v>
      </c>
      <c r="T27" s="342">
        <v>3.4500000000000003E-2</v>
      </c>
      <c r="U27" s="342">
        <f t="shared" si="7"/>
        <v>9.3601826287258882E-2</v>
      </c>
      <c r="V27" s="350">
        <f t="shared" si="8"/>
        <v>9.0040938745181414E-4</v>
      </c>
      <c r="W27" s="343">
        <v>20.375</v>
      </c>
      <c r="X27" s="343">
        <v>18.8125</v>
      </c>
      <c r="Y27" s="344">
        <f t="shared" si="9"/>
        <v>19.59375</v>
      </c>
      <c r="Z27" s="344">
        <v>0.66</v>
      </c>
      <c r="AA27" s="345">
        <v>7.1999999999999995E-2</v>
      </c>
      <c r="AB27" s="342">
        <f t="shared" si="10"/>
        <v>0.11051836131290038</v>
      </c>
      <c r="AC27" s="350">
        <f t="shared" si="11"/>
        <v>3.0565251783258567E-3</v>
      </c>
      <c r="AD27" s="358">
        <v>37.299999999999997</v>
      </c>
      <c r="AE27" s="358">
        <v>35.33</v>
      </c>
      <c r="AF27" s="344">
        <f t="shared" si="12"/>
        <v>36.314999999999998</v>
      </c>
      <c r="AG27" s="344">
        <v>1.18</v>
      </c>
      <c r="AH27" s="345">
        <v>7.6100000000000001E-2</v>
      </c>
      <c r="AI27" s="342">
        <f t="shared" si="13"/>
        <v>0.11338133038503617</v>
      </c>
      <c r="AJ27" s="350">
        <f t="shared" si="14"/>
        <v>6.8712442085643588E-3</v>
      </c>
      <c r="AK27" s="343">
        <v>31.0625</v>
      </c>
      <c r="AL27" s="343">
        <v>28.3125</v>
      </c>
      <c r="AM27" s="344">
        <f t="shared" si="15"/>
        <v>29.6875</v>
      </c>
      <c r="AN27" s="344">
        <v>1.78</v>
      </c>
      <c r="AO27" s="345">
        <v>8.8800000000000004E-2</v>
      </c>
      <c r="AP27" s="342">
        <f t="shared" si="53"/>
        <v>0.15916162494056119</v>
      </c>
      <c r="AQ27" s="350">
        <f t="shared" si="54"/>
        <v>2.9090263632210754E-2</v>
      </c>
      <c r="AR27" s="341">
        <v>23.375</v>
      </c>
      <c r="AS27" s="341">
        <v>21.25</v>
      </c>
      <c r="AT27" s="344">
        <f t="shared" si="16"/>
        <v>22.3125</v>
      </c>
      <c r="AU27" s="344">
        <v>1.34</v>
      </c>
      <c r="AW27" s="342"/>
      <c r="AX27" s="350"/>
      <c r="AY27" s="343">
        <v>40.125</v>
      </c>
      <c r="AZ27" s="343">
        <v>37.5</v>
      </c>
      <c r="BA27" s="344">
        <f t="shared" si="17"/>
        <v>38.8125</v>
      </c>
      <c r="BB27" s="343">
        <v>1.68</v>
      </c>
      <c r="BC27" s="345">
        <v>0.06</v>
      </c>
      <c r="BD27" s="342">
        <f t="shared" si="18"/>
        <v>0.10912847016913352</v>
      </c>
      <c r="BE27" s="350">
        <f t="shared" si="19"/>
        <v>3.6741916270891612E-3</v>
      </c>
      <c r="BF27" s="343">
        <v>40</v>
      </c>
      <c r="BG27" s="343">
        <v>35.6875</v>
      </c>
      <c r="BH27" s="344">
        <f t="shared" si="20"/>
        <v>37.84375</v>
      </c>
      <c r="BI27" s="344">
        <v>1.56</v>
      </c>
      <c r="BJ27" s="345">
        <v>6.13E-2</v>
      </c>
      <c r="BK27" s="342">
        <f t="shared" si="21"/>
        <v>0.10810640963286522</v>
      </c>
      <c r="BL27" s="350">
        <f t="shared" si="22"/>
        <v>9.3594352743258096E-3</v>
      </c>
      <c r="BM27" s="350"/>
      <c r="BN27" s="350"/>
      <c r="BO27" s="350"/>
      <c r="BP27" s="350"/>
      <c r="BQ27" s="350"/>
      <c r="BR27" s="350"/>
      <c r="BS27" s="350"/>
      <c r="BT27" s="343">
        <v>27.4375</v>
      </c>
      <c r="BU27" s="343">
        <v>23.3125</v>
      </c>
      <c r="BV27" s="344">
        <f t="shared" si="23"/>
        <v>25.375</v>
      </c>
      <c r="BW27" s="344">
        <v>1.22</v>
      </c>
      <c r="BX27" s="345">
        <v>4.4200000000000003E-2</v>
      </c>
      <c r="BY27" s="342">
        <f t="shared" si="24"/>
        <v>9.8057639341565306E-2</v>
      </c>
      <c r="BZ27" s="350">
        <f t="shared" si="25"/>
        <v>3.0656352877830146E-3</v>
      </c>
      <c r="CA27" s="341">
        <v>26.5625</v>
      </c>
      <c r="CB27" s="341">
        <v>24.625</v>
      </c>
      <c r="CC27" s="344">
        <f t="shared" si="26"/>
        <v>25.59375</v>
      </c>
      <c r="CD27" s="339">
        <v>0.98</v>
      </c>
      <c r="CE27" s="345">
        <v>9.7000000000000003E-2</v>
      </c>
      <c r="CF27" s="342">
        <f t="shared" si="27"/>
        <v>0.14188837073215099</v>
      </c>
      <c r="CG27" s="350">
        <f t="shared" si="28"/>
        <v>2.2179709768830806E-3</v>
      </c>
      <c r="CH27" s="343">
        <v>15.78125</v>
      </c>
      <c r="CI27" s="343">
        <v>14.8125</v>
      </c>
      <c r="CJ27" s="344">
        <f t="shared" si="29"/>
        <v>15.296875</v>
      </c>
      <c r="CK27" s="344">
        <v>0.62</v>
      </c>
      <c r="CL27" s="345">
        <v>6.6699999999999995E-2</v>
      </c>
      <c r="CM27" s="342">
        <f t="shared" si="30"/>
        <v>0.11294340007865311</v>
      </c>
      <c r="CN27" s="350">
        <f t="shared" si="31"/>
        <v>5.2965267437844491E-3</v>
      </c>
      <c r="CO27" s="343">
        <v>37.875</v>
      </c>
      <c r="CP27" s="343">
        <v>34</v>
      </c>
      <c r="CQ27" s="344">
        <f t="shared" si="32"/>
        <v>35.9375</v>
      </c>
      <c r="CR27" s="344">
        <v>1.96</v>
      </c>
      <c r="CS27" s="345">
        <v>4.6399999999999997E-2</v>
      </c>
      <c r="CT27" s="342">
        <f t="shared" si="33"/>
        <v>0.10777913275736628</v>
      </c>
      <c r="CU27" s="350">
        <f t="shared" si="34"/>
        <v>7.257522927578865E-3</v>
      </c>
      <c r="CV27" s="343">
        <v>34</v>
      </c>
      <c r="CW27" s="343">
        <v>30.3125</v>
      </c>
      <c r="CX27" s="344">
        <f t="shared" si="35"/>
        <v>32.15625</v>
      </c>
      <c r="CY27" s="344">
        <v>1.38</v>
      </c>
      <c r="CZ27" s="345">
        <v>6.0999999999999999E-2</v>
      </c>
      <c r="DA27" s="342">
        <f t="shared" si="36"/>
        <v>0.10974785945222276</v>
      </c>
      <c r="DB27" s="350">
        <f t="shared" si="37"/>
        <v>5.27863647661407E-3</v>
      </c>
      <c r="DC27" s="346">
        <v>14.75</v>
      </c>
      <c r="DD27" s="346">
        <v>13</v>
      </c>
      <c r="DE27" s="346">
        <f t="shared" si="38"/>
        <v>13.875</v>
      </c>
      <c r="DF27" s="346">
        <v>0.82</v>
      </c>
      <c r="DG27" s="342">
        <v>0.1217</v>
      </c>
      <c r="DH27" s="342">
        <v>0.19312530797324179</v>
      </c>
      <c r="DI27" s="350">
        <f t="shared" si="57"/>
        <v>2.3222281972357711E-3</v>
      </c>
      <c r="DJ27" s="341">
        <v>30.125</v>
      </c>
      <c r="DK27" s="341">
        <v>26.0625</v>
      </c>
      <c r="DL27" s="344">
        <f t="shared" si="39"/>
        <v>28.09375</v>
      </c>
      <c r="DM27" s="344">
        <v>1.44</v>
      </c>
      <c r="DO27" s="342"/>
      <c r="DP27" s="350"/>
      <c r="DQ27" s="343">
        <v>28.75</v>
      </c>
      <c r="DR27" s="343">
        <v>26.875</v>
      </c>
      <c r="DS27" s="344">
        <f t="shared" si="40"/>
        <v>27.8125</v>
      </c>
      <c r="DT27" s="344">
        <v>0.82</v>
      </c>
      <c r="DU27" s="345">
        <v>4.9000000000000002E-2</v>
      </c>
      <c r="DV27" s="342">
        <f t="shared" si="41"/>
        <v>8.1936448622027536E-2</v>
      </c>
      <c r="DW27" s="350">
        <f t="shared" si="42"/>
        <v>3.3498222136298431E-3</v>
      </c>
      <c r="DX27" s="343">
        <v>24.1875</v>
      </c>
      <c r="DY27" s="343">
        <v>22.375</v>
      </c>
      <c r="DZ27" s="344">
        <f t="shared" si="43"/>
        <v>23.28125</v>
      </c>
      <c r="EA27" s="344">
        <v>1.46</v>
      </c>
      <c r="EB27" s="345">
        <v>6.6699999999999995E-2</v>
      </c>
      <c r="EC27" s="342">
        <f t="shared" si="55"/>
        <v>0.13887735618555785</v>
      </c>
      <c r="ED27" s="350">
        <f t="shared" si="56"/>
        <v>4.1748142161712725E-3</v>
      </c>
      <c r="EE27" s="343">
        <v>28.125</v>
      </c>
      <c r="EF27" s="343">
        <v>25.375</v>
      </c>
      <c r="EG27" s="344">
        <f t="shared" si="44"/>
        <v>26.75</v>
      </c>
      <c r="EH27" s="344">
        <v>1.22</v>
      </c>
      <c r="EI27" s="345">
        <v>4.7100000000000003E-2</v>
      </c>
      <c r="EJ27" s="342">
        <v>9.8281294763165938E-2</v>
      </c>
      <c r="EK27" s="350">
        <f t="shared" si="45"/>
        <v>5.672543192314989E-3</v>
      </c>
      <c r="EL27" s="358">
        <v>48.11</v>
      </c>
      <c r="EM27" s="358">
        <v>44.19</v>
      </c>
      <c r="EN27" s="344">
        <f t="shared" si="46"/>
        <v>46.15</v>
      </c>
      <c r="EO27" s="359">
        <v>1.86</v>
      </c>
      <c r="EP27" s="345">
        <v>7.5800000000000006E-2</v>
      </c>
      <c r="EQ27" s="342">
        <f t="shared" si="47"/>
        <v>0.12217162223889155</v>
      </c>
      <c r="ER27" s="350">
        <f t="shared" si="48"/>
        <v>1.0653717005803295E-2</v>
      </c>
      <c r="ES27" s="360">
        <v>19.22</v>
      </c>
      <c r="ET27" s="360">
        <v>17.5</v>
      </c>
      <c r="EU27" s="360">
        <f t="shared" si="49"/>
        <v>18.36</v>
      </c>
      <c r="EV27" s="359">
        <v>0.68000000719999998</v>
      </c>
      <c r="EW27" s="345">
        <v>8.5000000000000006E-2</v>
      </c>
      <c r="EX27" s="342">
        <v>0.12792264743563631</v>
      </c>
      <c r="EY27" s="350">
        <f t="shared" si="50"/>
        <v>9.031855939378863E-3</v>
      </c>
      <c r="EZ27" s="342"/>
      <c r="FA27" s="346">
        <v>1.1000000000000001</v>
      </c>
      <c r="FB27" s="346">
        <v>0.8</v>
      </c>
      <c r="FC27" s="346">
        <v>0.2</v>
      </c>
      <c r="FD27" s="346">
        <v>0.57499999999999996</v>
      </c>
      <c r="FE27" s="361">
        <v>1.25999302</v>
      </c>
      <c r="FF27" s="346">
        <v>3.8</v>
      </c>
      <c r="FH27" s="346">
        <v>0.7</v>
      </c>
      <c r="FI27" s="346">
        <v>1.8</v>
      </c>
      <c r="FK27" s="346">
        <v>0.65</v>
      </c>
      <c r="FL27" s="346">
        <v>0.32500000000000001</v>
      </c>
      <c r="FM27" s="344">
        <v>0.97499999999999998</v>
      </c>
      <c r="FN27" s="344">
        <v>1.4</v>
      </c>
      <c r="FO27" s="344">
        <v>1</v>
      </c>
      <c r="FP27" s="344">
        <v>0.25</v>
      </c>
      <c r="FR27" s="344">
        <v>0.85</v>
      </c>
      <c r="FS27" s="344">
        <v>0.625</v>
      </c>
      <c r="FT27" s="344">
        <v>1.2</v>
      </c>
      <c r="FU27" s="362">
        <v>1.8130305399999997</v>
      </c>
      <c r="FV27" s="362">
        <v>1.4679249999999999</v>
      </c>
      <c r="FW27" s="344">
        <f t="shared" si="51"/>
        <v>20.79094856</v>
      </c>
      <c r="FX27" s="342">
        <f t="shared" si="52"/>
        <v>0.12259473412959934</v>
      </c>
    </row>
    <row r="28" spans="1:180">
      <c r="A28" s="349">
        <v>36462</v>
      </c>
      <c r="B28" s="337">
        <v>17.875</v>
      </c>
      <c r="C28" s="337">
        <v>15.5625</v>
      </c>
      <c r="D28" s="337">
        <f t="shared" si="0"/>
        <v>16.71875</v>
      </c>
      <c r="E28" s="337">
        <v>1.08</v>
      </c>
      <c r="F28" s="338">
        <v>4.8899999999999999E-2</v>
      </c>
      <c r="G28" s="342">
        <f t="shared" si="1"/>
        <v>0.1220625223908316</v>
      </c>
      <c r="H28" s="350">
        <f t="shared" si="2"/>
        <v>5.8146883830969449E-3</v>
      </c>
      <c r="I28" s="337">
        <v>25</v>
      </c>
      <c r="J28" s="337">
        <v>22.5</v>
      </c>
      <c r="K28" s="340">
        <f t="shared" si="3"/>
        <v>23.75</v>
      </c>
      <c r="L28" s="340">
        <v>1.1399999999999999</v>
      </c>
      <c r="M28" s="338">
        <v>7.9600000000000004E-2</v>
      </c>
      <c r="N28" s="342">
        <f t="shared" si="4"/>
        <v>0.13519048658991384</v>
      </c>
      <c r="O28" s="350">
        <f t="shared" si="5"/>
        <v>4.9910502074996151E-3</v>
      </c>
      <c r="P28" s="341">
        <v>18.375</v>
      </c>
      <c r="Q28" s="341">
        <v>16.8125</v>
      </c>
      <c r="R28" s="344">
        <f t="shared" si="6"/>
        <v>17.59375</v>
      </c>
      <c r="S28" s="339">
        <v>0.96</v>
      </c>
      <c r="T28" s="342">
        <v>3.4500000000000003E-2</v>
      </c>
      <c r="U28" s="342">
        <f t="shared" si="7"/>
        <v>9.5210318915777137E-2</v>
      </c>
      <c r="V28" s="350">
        <f t="shared" si="8"/>
        <v>9.0710616904654149E-4</v>
      </c>
      <c r="W28" s="343">
        <v>21.25</v>
      </c>
      <c r="X28" s="343">
        <v>18.125</v>
      </c>
      <c r="Y28" s="344">
        <f t="shared" si="9"/>
        <v>19.6875</v>
      </c>
      <c r="Z28" s="344">
        <v>0.66</v>
      </c>
      <c r="AA28" s="345">
        <v>7.1999999999999995E-2</v>
      </c>
      <c r="AB28" s="342">
        <f t="shared" si="10"/>
        <v>0.1103325170235101</v>
      </c>
      <c r="AC28" s="350">
        <f t="shared" si="11"/>
        <v>3.1535439008557064E-3</v>
      </c>
      <c r="AD28" s="358">
        <v>37.729999999999997</v>
      </c>
      <c r="AE28" s="358">
        <v>34.72</v>
      </c>
      <c r="AF28" s="344">
        <f t="shared" si="12"/>
        <v>36.224999999999994</v>
      </c>
      <c r="AG28" s="344">
        <v>1.18</v>
      </c>
      <c r="AH28" s="345">
        <v>7.6100000000000001E-2</v>
      </c>
      <c r="AI28" s="342">
        <f t="shared" si="13"/>
        <v>0.11347514409259563</v>
      </c>
      <c r="AJ28" s="350">
        <f t="shared" si="14"/>
        <v>6.5747169406830267E-3</v>
      </c>
      <c r="AK28" s="343">
        <v>29.6875</v>
      </c>
      <c r="AL28" s="343">
        <v>27</v>
      </c>
      <c r="AM28" s="344">
        <f t="shared" si="15"/>
        <v>28.34375</v>
      </c>
      <c r="AN28" s="344">
        <v>1.78</v>
      </c>
      <c r="AO28" s="345">
        <v>8.8800000000000004E-2</v>
      </c>
      <c r="AP28" s="342">
        <f t="shared" si="53"/>
        <v>0.16257991307477759</v>
      </c>
      <c r="AQ28" s="350">
        <f t="shared" si="54"/>
        <v>3.0979255986662391E-2</v>
      </c>
      <c r="AR28" s="341">
        <v>23.4375</v>
      </c>
      <c r="AS28" s="341">
        <v>21</v>
      </c>
      <c r="AT28" s="344">
        <f t="shared" si="16"/>
        <v>22.21875</v>
      </c>
      <c r="AU28" s="344">
        <v>1.34</v>
      </c>
      <c r="AW28" s="342"/>
      <c r="AX28" s="350"/>
      <c r="AY28" s="343">
        <v>41.125</v>
      </c>
      <c r="AZ28" s="343">
        <v>39.4375</v>
      </c>
      <c r="BA28" s="344">
        <f t="shared" si="17"/>
        <v>40.28125</v>
      </c>
      <c r="BB28" s="343">
        <v>1.68</v>
      </c>
      <c r="BC28" s="345">
        <v>0.06</v>
      </c>
      <c r="BD28" s="342">
        <f t="shared" si="18"/>
        <v>0.1073077033639287</v>
      </c>
      <c r="BE28" s="350">
        <f t="shared" si="19"/>
        <v>3.6549466897871532E-3</v>
      </c>
      <c r="BF28" s="343">
        <v>39.375</v>
      </c>
      <c r="BG28" s="343">
        <v>36.5625</v>
      </c>
      <c r="BH28" s="344">
        <f t="shared" si="20"/>
        <v>37.96875</v>
      </c>
      <c r="BI28" s="344">
        <v>1.56</v>
      </c>
      <c r="BJ28" s="345">
        <v>6.5600000000000006E-2</v>
      </c>
      <c r="BK28" s="342">
        <f t="shared" si="21"/>
        <v>0.1124388279750832</v>
      </c>
      <c r="BL28" s="350">
        <f t="shared" si="22"/>
        <v>9.6412405810872258E-3</v>
      </c>
      <c r="BM28" s="350"/>
      <c r="BN28" s="350"/>
      <c r="BO28" s="350"/>
      <c r="BP28" s="350"/>
      <c r="BQ28" s="350"/>
      <c r="BR28" s="350"/>
      <c r="BS28" s="350"/>
      <c r="BT28" s="343">
        <v>26.375</v>
      </c>
      <c r="BU28" s="343">
        <v>23.75</v>
      </c>
      <c r="BV28" s="344">
        <f t="shared" si="23"/>
        <v>25.0625</v>
      </c>
      <c r="BW28" s="344">
        <v>1.24</v>
      </c>
      <c r="BX28" s="345">
        <v>4.4200000000000003E-2</v>
      </c>
      <c r="BY28" s="342">
        <f t="shared" si="24"/>
        <v>9.9653617403917316E-2</v>
      </c>
      <c r="BZ28" s="350">
        <f t="shared" si="25"/>
        <v>3.0856774714020279E-3</v>
      </c>
      <c r="CA28" s="341">
        <v>25.625</v>
      </c>
      <c r="CB28" s="341">
        <v>23.4375</v>
      </c>
      <c r="CC28" s="344">
        <f t="shared" si="26"/>
        <v>24.53125</v>
      </c>
      <c r="CD28" s="339">
        <v>0.98</v>
      </c>
      <c r="CE28" s="345">
        <v>9.7000000000000003E-2</v>
      </c>
      <c r="CF28" s="342">
        <f t="shared" si="27"/>
        <v>0.14386319595772923</v>
      </c>
      <c r="CG28" s="350">
        <f t="shared" si="28"/>
        <v>2.2272920657329313E-3</v>
      </c>
      <c r="CH28" s="343">
        <v>15.375</v>
      </c>
      <c r="CI28" s="343">
        <v>14</v>
      </c>
      <c r="CJ28" s="344">
        <f t="shared" si="29"/>
        <v>14.6875</v>
      </c>
      <c r="CK28" s="344">
        <v>0.62</v>
      </c>
      <c r="CL28" s="345">
        <v>6.6699999999999995E-2</v>
      </c>
      <c r="CM28" s="342">
        <f t="shared" si="30"/>
        <v>0.11489393051588603</v>
      </c>
      <c r="CN28" s="350">
        <f t="shared" si="31"/>
        <v>5.336368446466901E-3</v>
      </c>
      <c r="CO28" s="343">
        <v>39</v>
      </c>
      <c r="CP28" s="343">
        <v>34.5</v>
      </c>
      <c r="CQ28" s="344">
        <f t="shared" si="32"/>
        <v>36.75</v>
      </c>
      <c r="CR28" s="344">
        <v>1.96</v>
      </c>
      <c r="CS28" s="345">
        <v>4.4400000000000002E-2</v>
      </c>
      <c r="CT28" s="342">
        <f t="shared" si="33"/>
        <v>0.10427895130065279</v>
      </c>
      <c r="CU28" s="350">
        <f t="shared" si="34"/>
        <v>6.4577928860453972E-3</v>
      </c>
      <c r="CV28" s="343">
        <v>32.5</v>
      </c>
      <c r="CW28" s="343">
        <v>30.25</v>
      </c>
      <c r="CX28" s="344">
        <f t="shared" si="35"/>
        <v>31.375</v>
      </c>
      <c r="CY28" s="344">
        <v>1.38</v>
      </c>
      <c r="CZ28" s="345">
        <v>6.0999999999999999E-2</v>
      </c>
      <c r="DA28" s="342">
        <f t="shared" si="36"/>
        <v>0.11098273902831335</v>
      </c>
      <c r="DB28" s="350">
        <f t="shared" si="37"/>
        <v>5.2868811057822764E-3</v>
      </c>
      <c r="DC28" s="346">
        <v>15.375</v>
      </c>
      <c r="DD28" s="346">
        <v>13.625</v>
      </c>
      <c r="DE28" s="346">
        <f t="shared" si="38"/>
        <v>14.5</v>
      </c>
      <c r="DF28" s="346">
        <v>0.82</v>
      </c>
      <c r="DH28" s="342"/>
      <c r="DI28" s="350"/>
      <c r="DJ28" s="341">
        <v>27.375</v>
      </c>
      <c r="DK28" s="341">
        <v>25.5</v>
      </c>
      <c r="DL28" s="344">
        <f t="shared" si="39"/>
        <v>26.4375</v>
      </c>
      <c r="DM28" s="344">
        <v>1.44</v>
      </c>
      <c r="DN28" s="342">
        <v>3.6700000000000003E-2</v>
      </c>
      <c r="DO28" s="342">
        <f t="shared" ref="DO28:DO65" si="58">+((((((DM28/4)*(1+DN28)^0.25))/(DL28*0.95))+(1+DN28)^(0.25))^4)-1</f>
        <v>9.7429242463534349E-2</v>
      </c>
      <c r="DP28" s="350">
        <f t="shared" ref="DP28:DP65" si="59">DO28*($FQ28/$FW28)</f>
        <v>1.5084009309313641E-3</v>
      </c>
      <c r="DQ28" s="343">
        <v>27.3125</v>
      </c>
      <c r="DR28" s="343">
        <v>22.875</v>
      </c>
      <c r="DS28" s="344">
        <f t="shared" si="40"/>
        <v>25.09375</v>
      </c>
      <c r="DT28" s="344">
        <v>0.82</v>
      </c>
      <c r="DU28" s="345">
        <v>0.05</v>
      </c>
      <c r="DV28" s="342">
        <f t="shared" si="41"/>
        <v>8.6585744221790106E-2</v>
      </c>
      <c r="DW28" s="350">
        <f t="shared" si="42"/>
        <v>3.5059799234507189E-3</v>
      </c>
      <c r="DX28" s="343">
        <v>24</v>
      </c>
      <c r="DY28" s="343">
        <v>22.25</v>
      </c>
      <c r="DZ28" s="344">
        <f t="shared" si="43"/>
        <v>23.125</v>
      </c>
      <c r="EA28" s="344">
        <v>1.5</v>
      </c>
      <c r="EB28" s="345">
        <v>6.6699999999999995E-2</v>
      </c>
      <c r="EC28" s="342">
        <f t="shared" si="55"/>
        <v>0.14141917004497562</v>
      </c>
      <c r="ED28" s="350">
        <f t="shared" si="56"/>
        <v>4.210487733566904E-3</v>
      </c>
      <c r="EE28" s="343">
        <v>27.3125</v>
      </c>
      <c r="EF28" s="343">
        <v>25</v>
      </c>
      <c r="EG28" s="344">
        <f t="shared" si="44"/>
        <v>26.15625</v>
      </c>
      <c r="EH28" s="344">
        <v>1.22</v>
      </c>
      <c r="EI28" s="345">
        <v>4.7100000000000003E-2</v>
      </c>
      <c r="EJ28" s="342">
        <v>9.9464467587706551E-2</v>
      </c>
      <c r="EK28" s="350">
        <f t="shared" si="45"/>
        <v>6.1596412621207804E-3</v>
      </c>
      <c r="EL28" s="358">
        <v>48.59</v>
      </c>
      <c r="EM28" s="358">
        <v>45.56</v>
      </c>
      <c r="EN28" s="344">
        <f t="shared" si="46"/>
        <v>47.075000000000003</v>
      </c>
      <c r="EO28" s="359">
        <v>1.86</v>
      </c>
      <c r="EP28" s="345">
        <v>7.5800000000000006E-2</v>
      </c>
      <c r="EQ28" s="342">
        <f t="shared" si="47"/>
        <v>0.12124625942630773</v>
      </c>
      <c r="ER28" s="350">
        <f t="shared" si="48"/>
        <v>1.0845938920694187E-2</v>
      </c>
      <c r="ES28" s="360">
        <v>18.73</v>
      </c>
      <c r="ET28" s="360">
        <v>17.14</v>
      </c>
      <c r="EU28" s="360">
        <f t="shared" si="49"/>
        <v>17.935000000000002</v>
      </c>
      <c r="EV28" s="359">
        <v>0.68000000719999998</v>
      </c>
      <c r="EW28" s="345">
        <v>8.5000000000000006E-2</v>
      </c>
      <c r="EX28" s="342">
        <v>0.12895497163833203</v>
      </c>
      <c r="EY28" s="350">
        <f t="shared" si="50"/>
        <v>8.9565347883956599E-3</v>
      </c>
      <c r="EZ28" s="342"/>
      <c r="FA28" s="346">
        <v>1</v>
      </c>
      <c r="FB28" s="346">
        <v>0.77500000000000002</v>
      </c>
      <c r="FC28" s="346">
        <v>0.2</v>
      </c>
      <c r="FD28" s="346">
        <v>0.6</v>
      </c>
      <c r="FE28" s="361">
        <v>1.21627621</v>
      </c>
      <c r="FF28" s="346">
        <v>4</v>
      </c>
      <c r="FH28" s="346">
        <v>0.71499999999999997</v>
      </c>
      <c r="FI28" s="346">
        <v>1.8</v>
      </c>
      <c r="FK28" s="346">
        <v>0.65</v>
      </c>
      <c r="FL28" s="346">
        <v>0.32500000000000001</v>
      </c>
      <c r="FM28" s="344">
        <v>0.97499999999999998</v>
      </c>
      <c r="FN28" s="344">
        <v>1.3</v>
      </c>
      <c r="FO28" s="344">
        <v>1</v>
      </c>
      <c r="FQ28" s="344">
        <v>0.32500000000000001</v>
      </c>
      <c r="FR28" s="344">
        <v>0.85</v>
      </c>
      <c r="FS28" s="344">
        <v>0.625</v>
      </c>
      <c r="FT28" s="344">
        <v>1.3</v>
      </c>
      <c r="FU28" s="362">
        <v>1.8778231999999999</v>
      </c>
      <c r="FV28" s="362">
        <v>1.4580010000000001</v>
      </c>
      <c r="FW28" s="344">
        <f t="shared" si="51"/>
        <v>20.992100409999995</v>
      </c>
      <c r="FX28" s="342">
        <f t="shared" si="52"/>
        <v>0.12329754439330774</v>
      </c>
    </row>
    <row r="29" spans="1:180">
      <c r="A29" s="349">
        <v>36494</v>
      </c>
      <c r="B29" s="337">
        <v>19.1875</v>
      </c>
      <c r="C29" s="337">
        <v>17.1875</v>
      </c>
      <c r="D29" s="337">
        <f t="shared" si="0"/>
        <v>18.1875</v>
      </c>
      <c r="E29" s="337">
        <v>1.08</v>
      </c>
      <c r="F29" s="338">
        <v>5.16E-2</v>
      </c>
      <c r="G29" s="342">
        <f t="shared" si="1"/>
        <v>0.11888901050391554</v>
      </c>
      <c r="H29" s="350">
        <f t="shared" si="2"/>
        <v>5.6872857418788694E-3</v>
      </c>
      <c r="I29" s="337">
        <v>23.625</v>
      </c>
      <c r="J29" s="337">
        <v>22</v>
      </c>
      <c r="K29" s="340">
        <f t="shared" si="3"/>
        <v>22.8125</v>
      </c>
      <c r="L29" s="340">
        <v>1.1399999999999999</v>
      </c>
      <c r="M29" s="338">
        <v>7.3899999999999993E-2</v>
      </c>
      <c r="N29" s="342">
        <f t="shared" si="4"/>
        <v>0.13151420864328345</v>
      </c>
      <c r="O29" s="350">
        <f t="shared" si="5"/>
        <v>4.8757082962370716E-3</v>
      </c>
      <c r="P29" s="341">
        <v>18.0625</v>
      </c>
      <c r="Q29" s="341">
        <v>16.4375</v>
      </c>
      <c r="R29" s="344">
        <f t="shared" si="6"/>
        <v>17.25</v>
      </c>
      <c r="S29" s="339">
        <v>0.96</v>
      </c>
      <c r="T29" s="342">
        <v>4.2000000000000003E-2</v>
      </c>
      <c r="U29" s="342">
        <f t="shared" si="7"/>
        <v>0.10439574873501534</v>
      </c>
      <c r="V29" s="350">
        <f t="shared" si="8"/>
        <v>9.9879450720782598E-4</v>
      </c>
      <c r="W29" s="343">
        <v>19.75</v>
      </c>
      <c r="X29" s="343">
        <v>18.3125</v>
      </c>
      <c r="Y29" s="344">
        <f t="shared" si="9"/>
        <v>19.03125</v>
      </c>
      <c r="Z29" s="344">
        <v>0.66</v>
      </c>
      <c r="AA29" s="345">
        <v>7.1999999999999995E-2</v>
      </c>
      <c r="AB29" s="342">
        <f t="shared" si="10"/>
        <v>0.11167239944026308</v>
      </c>
      <c r="AC29" s="350">
        <f t="shared" si="11"/>
        <v>3.2052391170860643E-3</v>
      </c>
      <c r="AD29" s="358">
        <v>36.68</v>
      </c>
      <c r="AE29" s="358">
        <v>34.32</v>
      </c>
      <c r="AF29" s="344">
        <f t="shared" si="12"/>
        <v>35.5</v>
      </c>
      <c r="AG29" s="344">
        <v>1.18</v>
      </c>
      <c r="AH29" s="345">
        <v>7.8299999999999995E-2</v>
      </c>
      <c r="AI29" s="342">
        <f t="shared" si="13"/>
        <v>0.11652643244932603</v>
      </c>
      <c r="AJ29" s="350">
        <f t="shared" si="14"/>
        <v>6.3550680207443899E-3</v>
      </c>
      <c r="AK29" s="343">
        <v>29.6875</v>
      </c>
      <c r="AL29" s="343">
        <v>24.875</v>
      </c>
      <c r="AM29" s="344">
        <f t="shared" si="15"/>
        <v>27.28125</v>
      </c>
      <c r="AN29" s="344">
        <v>1.78</v>
      </c>
      <c r="AO29" s="345">
        <v>9.0800000000000006E-2</v>
      </c>
      <c r="AP29" s="342">
        <f t="shared" si="53"/>
        <v>0.16766812500664852</v>
      </c>
      <c r="AQ29" s="350">
        <f t="shared" si="54"/>
        <v>3.2082916080337656E-2</v>
      </c>
      <c r="AR29" s="341">
        <v>23</v>
      </c>
      <c r="AS29" s="341">
        <v>21.125</v>
      </c>
      <c r="AT29" s="344">
        <f t="shared" si="16"/>
        <v>22.0625</v>
      </c>
      <c r="AU29" s="344">
        <v>1.34</v>
      </c>
      <c r="AW29" s="342"/>
      <c r="AX29" s="350"/>
      <c r="AY29" s="343">
        <v>41.125</v>
      </c>
      <c r="AZ29" s="343">
        <v>39</v>
      </c>
      <c r="BA29" s="344">
        <f t="shared" si="17"/>
        <v>40.0625</v>
      </c>
      <c r="BB29" s="343">
        <v>1.68</v>
      </c>
      <c r="BC29" s="345">
        <v>5.8999999999999997E-2</v>
      </c>
      <c r="BD29" s="342">
        <f t="shared" si="18"/>
        <v>0.10652540418653889</v>
      </c>
      <c r="BE29" s="350">
        <f t="shared" si="19"/>
        <v>3.6435318370825684E-3</v>
      </c>
      <c r="BF29" s="343">
        <v>38.6875</v>
      </c>
      <c r="BG29" s="343">
        <v>34.375</v>
      </c>
      <c r="BH29" s="344">
        <f t="shared" si="20"/>
        <v>36.53125</v>
      </c>
      <c r="BI29" s="344">
        <v>1.56</v>
      </c>
      <c r="BJ29" s="345">
        <v>6.4899999999999999E-2</v>
      </c>
      <c r="BK29" s="342">
        <f t="shared" si="21"/>
        <v>0.1135809501013223</v>
      </c>
      <c r="BL29" s="350">
        <f t="shared" si="22"/>
        <v>9.7800559326739114E-3</v>
      </c>
      <c r="BM29" s="350"/>
      <c r="BN29" s="350"/>
      <c r="BO29" s="350"/>
      <c r="BP29" s="350"/>
      <c r="BQ29" s="350"/>
      <c r="BR29" s="350"/>
      <c r="BS29" s="350"/>
      <c r="BT29" s="343">
        <v>27</v>
      </c>
      <c r="BU29" s="343">
        <v>23</v>
      </c>
      <c r="BV29" s="344">
        <f t="shared" si="23"/>
        <v>25</v>
      </c>
      <c r="BW29" s="344">
        <v>1.24</v>
      </c>
      <c r="BX29" s="345">
        <v>4.2799999999999998E-2</v>
      </c>
      <c r="BY29" s="342">
        <f t="shared" si="24"/>
        <v>9.8320421462287921E-2</v>
      </c>
      <c r="BZ29" s="350">
        <f t="shared" si="25"/>
        <v>3.0571758793023506E-3</v>
      </c>
      <c r="CA29" s="341">
        <v>27.15625</v>
      </c>
      <c r="CB29" s="341">
        <v>24</v>
      </c>
      <c r="CC29" s="344">
        <f t="shared" si="26"/>
        <v>25.578125</v>
      </c>
      <c r="CD29" s="339">
        <v>0.98</v>
      </c>
      <c r="CE29" s="345">
        <v>9.7000000000000003E-2</v>
      </c>
      <c r="CF29" s="342">
        <f t="shared" si="27"/>
        <v>0.14191620586073528</v>
      </c>
      <c r="CG29" s="350">
        <f t="shared" si="28"/>
        <v>2.2063717536339109E-3</v>
      </c>
      <c r="CH29" s="343">
        <v>15.0625</v>
      </c>
      <c r="CI29" s="343">
        <v>13.125</v>
      </c>
      <c r="CJ29" s="344">
        <f t="shared" si="29"/>
        <v>14.09375</v>
      </c>
      <c r="CK29" s="344">
        <v>0.62</v>
      </c>
      <c r="CL29" s="345">
        <v>6.6699999999999995E-2</v>
      </c>
      <c r="CM29" s="342">
        <f t="shared" si="30"/>
        <v>0.11695947479037749</v>
      </c>
      <c r="CN29" s="350">
        <f t="shared" si="31"/>
        <v>5.4551081026767518E-3</v>
      </c>
      <c r="CO29" s="343">
        <v>39.4375</v>
      </c>
      <c r="CP29" s="343">
        <v>35.625</v>
      </c>
      <c r="CQ29" s="344">
        <f t="shared" si="32"/>
        <v>37.53125</v>
      </c>
      <c r="CR29" s="344">
        <v>1.96</v>
      </c>
      <c r="CS29" s="345">
        <v>5.1299999999999998E-2</v>
      </c>
      <c r="CT29" s="342">
        <f t="shared" si="33"/>
        <v>0.11029407954135229</v>
      </c>
      <c r="CU29" s="350">
        <f t="shared" si="34"/>
        <v>6.8589697763451933E-3</v>
      </c>
      <c r="CV29" s="343">
        <v>33.1875</v>
      </c>
      <c r="CW29" s="343">
        <v>30.5</v>
      </c>
      <c r="CX29" s="344">
        <f t="shared" si="35"/>
        <v>31.84375</v>
      </c>
      <c r="CY29" s="344">
        <v>1.38</v>
      </c>
      <c r="CZ29" s="345">
        <v>6.0999999999999999E-2</v>
      </c>
      <c r="DA29" s="342">
        <f t="shared" si="36"/>
        <v>0.11023441718124571</v>
      </c>
      <c r="DB29" s="350">
        <f t="shared" si="37"/>
        <v>5.2732765328093812E-3</v>
      </c>
      <c r="DC29" s="346">
        <v>14.25</v>
      </c>
      <c r="DD29" s="346">
        <v>13.125</v>
      </c>
      <c r="DE29" s="346">
        <f t="shared" si="38"/>
        <v>13.6875</v>
      </c>
      <c r="DF29" s="346">
        <v>0.82</v>
      </c>
      <c r="DH29" s="342"/>
      <c r="DI29" s="350"/>
      <c r="DJ29" s="341">
        <v>30.25</v>
      </c>
      <c r="DK29" s="341">
        <v>26.125</v>
      </c>
      <c r="DL29" s="344">
        <f t="shared" si="39"/>
        <v>28.1875</v>
      </c>
      <c r="DM29" s="344">
        <v>1.44</v>
      </c>
      <c r="DN29" s="342">
        <v>3.6700000000000003E-2</v>
      </c>
      <c r="DO29" s="342">
        <f t="shared" si="58"/>
        <v>9.3583111250232109E-2</v>
      </c>
      <c r="DP29" s="350">
        <f t="shared" si="59"/>
        <v>1.4549369610565362E-3</v>
      </c>
      <c r="DQ29" s="343">
        <v>24.8125</v>
      </c>
      <c r="DR29" s="343">
        <v>22.875</v>
      </c>
      <c r="DS29" s="344">
        <f t="shared" si="40"/>
        <v>23.84375</v>
      </c>
      <c r="DT29" s="344">
        <v>0.82</v>
      </c>
      <c r="DU29" s="345">
        <v>0.05</v>
      </c>
      <c r="DV29" s="342">
        <f t="shared" si="41"/>
        <v>8.8529745859985631E-2</v>
      </c>
      <c r="DW29" s="350">
        <f t="shared" si="42"/>
        <v>3.5997428638983651E-3</v>
      </c>
      <c r="DX29" s="343">
        <v>23.9375</v>
      </c>
      <c r="DY29" s="343">
        <v>19.125</v>
      </c>
      <c r="DZ29" s="344">
        <f t="shared" si="43"/>
        <v>21.53125</v>
      </c>
      <c r="EA29" s="344">
        <v>1.5</v>
      </c>
      <c r="EB29" s="345">
        <v>6.6699999999999995E-2</v>
      </c>
      <c r="EC29" s="342">
        <f t="shared" si="55"/>
        <v>0.1471016840341135</v>
      </c>
      <c r="ED29" s="350">
        <f t="shared" si="56"/>
        <v>4.3980584636648936E-3</v>
      </c>
      <c r="EE29" s="343">
        <v>29.4375</v>
      </c>
      <c r="EF29" s="343">
        <v>26.5</v>
      </c>
      <c r="EG29" s="344">
        <f t="shared" si="44"/>
        <v>27.96875</v>
      </c>
      <c r="EH29" s="344">
        <v>1.22</v>
      </c>
      <c r="EI29" s="345">
        <v>4.7100000000000003E-2</v>
      </c>
      <c r="EJ29" s="342">
        <v>9.601273842602831E-2</v>
      </c>
      <c r="EK29" s="350">
        <f t="shared" si="45"/>
        <v>5.9708415333513624E-3</v>
      </c>
      <c r="EL29" s="358">
        <v>52.43</v>
      </c>
      <c r="EM29" s="358">
        <v>48.47</v>
      </c>
      <c r="EN29" s="344">
        <f t="shared" si="46"/>
        <v>50.45</v>
      </c>
      <c r="EO29" s="359">
        <v>1.86</v>
      </c>
      <c r="EP29" s="345">
        <v>7.1900000000000006E-2</v>
      </c>
      <c r="EQ29" s="342">
        <f t="shared" si="47"/>
        <v>0.11410828128557671</v>
      </c>
      <c r="ER29" s="350">
        <f t="shared" si="48"/>
        <v>1.0500170747717707E-2</v>
      </c>
      <c r="ES29" s="360">
        <v>17.75</v>
      </c>
      <c r="ET29" s="360">
        <v>16.190000000000001</v>
      </c>
      <c r="EU29" s="360">
        <f t="shared" si="49"/>
        <v>16.97</v>
      </c>
      <c r="EV29" s="359">
        <v>0.68000000719999998</v>
      </c>
      <c r="EW29" s="345">
        <v>8.2100000000000006E-2</v>
      </c>
      <c r="EX29" s="342">
        <v>0.12846968771430478</v>
      </c>
      <c r="EY29" s="350">
        <f t="shared" si="50"/>
        <v>8.6079678169835323E-3</v>
      </c>
      <c r="EZ29" s="342"/>
      <c r="FA29" s="346">
        <v>1</v>
      </c>
      <c r="FB29" s="346">
        <v>0.77500000000000002</v>
      </c>
      <c r="FC29" s="346">
        <v>0.2</v>
      </c>
      <c r="FD29" s="346">
        <v>0.6</v>
      </c>
      <c r="FE29" s="361">
        <v>1.1400723599999998</v>
      </c>
      <c r="FF29" s="346">
        <v>4</v>
      </c>
      <c r="FH29" s="346">
        <v>0.71499999999999997</v>
      </c>
      <c r="FI29" s="346">
        <v>1.8</v>
      </c>
      <c r="FK29" s="346">
        <v>0.65</v>
      </c>
      <c r="FL29" s="346">
        <v>0.32500000000000001</v>
      </c>
      <c r="FM29" s="344">
        <v>0.97499999999999998</v>
      </c>
      <c r="FN29" s="344">
        <v>1.3</v>
      </c>
      <c r="FO29" s="344">
        <v>1</v>
      </c>
      <c r="FQ29" s="344">
        <v>0.32500000000000001</v>
      </c>
      <c r="FR29" s="344">
        <v>0.85</v>
      </c>
      <c r="FS29" s="344">
        <v>0.625</v>
      </c>
      <c r="FT29" s="344">
        <v>1.3</v>
      </c>
      <c r="FU29" s="362">
        <v>1.9236048399999999</v>
      </c>
      <c r="FV29" s="362">
        <v>1.4006725899999999</v>
      </c>
      <c r="FW29" s="344">
        <f t="shared" si="51"/>
        <v>20.904349789999998</v>
      </c>
      <c r="FX29" s="342">
        <f t="shared" si="52"/>
        <v>0.12401121996468834</v>
      </c>
    </row>
    <row r="30" spans="1:180">
      <c r="A30" s="349">
        <v>36525</v>
      </c>
      <c r="B30" s="337">
        <v>19</v>
      </c>
      <c r="C30" s="337">
        <v>16.5625</v>
      </c>
      <c r="D30" s="337">
        <f t="shared" si="0"/>
        <v>17.78125</v>
      </c>
      <c r="E30" s="337">
        <v>1.08</v>
      </c>
      <c r="F30" s="338">
        <v>5.16E-2</v>
      </c>
      <c r="G30" s="342">
        <f t="shared" si="1"/>
        <v>0.12046313880053861</v>
      </c>
      <c r="H30" s="350">
        <f t="shared" si="2"/>
        <v>5.8592337691571496E-3</v>
      </c>
      <c r="I30" s="337">
        <v>22.6875</v>
      </c>
      <c r="J30" s="337">
        <v>19.625</v>
      </c>
      <c r="K30" s="340">
        <f t="shared" si="3"/>
        <v>21.15625</v>
      </c>
      <c r="L30" s="340">
        <v>1.1399999999999999</v>
      </c>
      <c r="M30" s="338">
        <v>7.3899999999999993E-2</v>
      </c>
      <c r="N30" s="342">
        <f t="shared" si="4"/>
        <v>0.13612041559775045</v>
      </c>
      <c r="O30" s="350">
        <f t="shared" si="5"/>
        <v>5.131113478817317E-3</v>
      </c>
      <c r="P30" s="341">
        <v>17.8125</v>
      </c>
      <c r="Q30" s="341">
        <v>15.375</v>
      </c>
      <c r="R30" s="344">
        <f t="shared" si="6"/>
        <v>16.59375</v>
      </c>
      <c r="S30" s="339">
        <v>0.96</v>
      </c>
      <c r="T30" s="342">
        <v>4.2000000000000003E-2</v>
      </c>
      <c r="U30" s="342">
        <f t="shared" si="7"/>
        <v>0.10691961084126778</v>
      </c>
      <c r="V30" s="350">
        <f t="shared" si="8"/>
        <v>1.0400974118125769E-3</v>
      </c>
      <c r="W30" s="343">
        <v>19.25</v>
      </c>
      <c r="X30" s="343">
        <v>15.75</v>
      </c>
      <c r="Y30" s="344">
        <f t="shared" si="9"/>
        <v>17.5</v>
      </c>
      <c r="Z30" s="344">
        <v>0.66</v>
      </c>
      <c r="AA30" s="345">
        <v>7.1999999999999995E-2</v>
      </c>
      <c r="AB30" s="342">
        <f t="shared" si="10"/>
        <v>0.11519536057090884</v>
      </c>
      <c r="AC30" s="350">
        <f t="shared" si="11"/>
        <v>3.3618078696665272E-3</v>
      </c>
      <c r="AD30" s="358">
        <v>35.75</v>
      </c>
      <c r="AE30" s="358">
        <v>32.28</v>
      </c>
      <c r="AF30" s="344">
        <f t="shared" si="12"/>
        <v>34.015000000000001</v>
      </c>
      <c r="AG30" s="344">
        <v>1.18</v>
      </c>
      <c r="AH30" s="345">
        <v>7.8299999999999995E-2</v>
      </c>
      <c r="AI30" s="342">
        <f t="shared" si="13"/>
        <v>0.11821811664663606</v>
      </c>
      <c r="AJ30" s="350">
        <f t="shared" si="14"/>
        <v>6.2838186836897602E-3</v>
      </c>
      <c r="AK30" s="343">
        <v>26.0625</v>
      </c>
      <c r="AL30" s="343">
        <v>22.5</v>
      </c>
      <c r="AM30" s="344">
        <f t="shared" si="15"/>
        <v>24.28125</v>
      </c>
      <c r="AN30" s="344">
        <v>1.78</v>
      </c>
      <c r="AO30" s="345">
        <v>9.0800000000000006E-2</v>
      </c>
      <c r="AP30" s="342">
        <f t="shared" si="53"/>
        <v>0.17743974569171628</v>
      </c>
      <c r="AQ30" s="350">
        <f t="shared" si="54"/>
        <v>3.4522127193415367E-2</v>
      </c>
      <c r="AR30" s="341">
        <v>23</v>
      </c>
      <c r="AS30" s="341">
        <v>20</v>
      </c>
      <c r="AT30" s="344">
        <f t="shared" si="16"/>
        <v>21.5</v>
      </c>
      <c r="AU30" s="344">
        <v>1.34</v>
      </c>
      <c r="AW30" s="342"/>
      <c r="AX30" s="350"/>
      <c r="AY30" s="343">
        <v>40.5</v>
      </c>
      <c r="AZ30" s="343">
        <v>38.875</v>
      </c>
      <c r="BA30" s="344">
        <f t="shared" si="17"/>
        <v>39.6875</v>
      </c>
      <c r="BB30" s="343">
        <v>1.68</v>
      </c>
      <c r="BC30" s="345">
        <v>5.8999999999999997E-2</v>
      </c>
      <c r="BD30" s="342">
        <f t="shared" si="18"/>
        <v>0.10698195316070191</v>
      </c>
      <c r="BE30" s="350">
        <f t="shared" si="19"/>
        <v>3.7205163289539063E-3</v>
      </c>
      <c r="BF30" s="343">
        <v>34.9375</v>
      </c>
      <c r="BG30" s="343">
        <v>31.1875</v>
      </c>
      <c r="BH30" s="344">
        <f t="shared" si="20"/>
        <v>33.0625</v>
      </c>
      <c r="BI30" s="344">
        <v>1.56</v>
      </c>
      <c r="BJ30" s="345">
        <v>6.4899999999999999E-2</v>
      </c>
      <c r="BK30" s="342">
        <f t="shared" si="21"/>
        <v>0.11878332641223643</v>
      </c>
      <c r="BL30" s="350">
        <f t="shared" si="22"/>
        <v>1.039955219217403E-2</v>
      </c>
      <c r="BM30" s="350"/>
      <c r="BN30" s="350"/>
      <c r="BO30" s="350"/>
      <c r="BP30" s="350"/>
      <c r="BQ30" s="350"/>
      <c r="BR30" s="350"/>
      <c r="BS30" s="350"/>
      <c r="BT30" s="343">
        <v>25.125</v>
      </c>
      <c r="BU30" s="343">
        <v>21.125</v>
      </c>
      <c r="BV30" s="344">
        <f t="shared" si="23"/>
        <v>23.125</v>
      </c>
      <c r="BW30" s="344">
        <v>1.24</v>
      </c>
      <c r="BX30" s="345">
        <v>4.02E-2</v>
      </c>
      <c r="BY30" s="342">
        <f t="shared" si="24"/>
        <v>0.10016732705092557</v>
      </c>
      <c r="BZ30" s="350">
        <f t="shared" si="25"/>
        <v>3.1668397834677614E-3</v>
      </c>
      <c r="CA30" s="341">
        <v>28.1875</v>
      </c>
      <c r="CB30" s="341">
        <v>24.75</v>
      </c>
      <c r="CC30" s="344">
        <f t="shared" si="26"/>
        <v>26.46875</v>
      </c>
      <c r="CD30" s="339">
        <v>0.98</v>
      </c>
      <c r="CE30" s="345">
        <v>9.7000000000000003E-2</v>
      </c>
      <c r="CF30" s="342">
        <f t="shared" si="27"/>
        <v>0.1403828119318653</v>
      </c>
      <c r="CG30" s="350">
        <f t="shared" si="28"/>
        <v>2.2191361536226389E-3</v>
      </c>
      <c r="CH30" s="343">
        <v>14.625</v>
      </c>
      <c r="CI30" s="343">
        <v>12.5</v>
      </c>
      <c r="CJ30" s="344">
        <f t="shared" si="29"/>
        <v>13.5625</v>
      </c>
      <c r="CK30" s="344">
        <v>0.62</v>
      </c>
      <c r="CL30" s="345">
        <v>6.6699999999999995E-2</v>
      </c>
      <c r="CM30" s="342">
        <f t="shared" si="30"/>
        <v>0.11896363004179622</v>
      </c>
      <c r="CN30" s="350">
        <f t="shared" si="31"/>
        <v>5.6416413539301822E-3</v>
      </c>
      <c r="CO30" s="343">
        <v>38</v>
      </c>
      <c r="CP30" s="343">
        <v>33.25</v>
      </c>
      <c r="CQ30" s="344">
        <f t="shared" si="32"/>
        <v>35.625</v>
      </c>
      <c r="CR30" s="344">
        <v>1.96</v>
      </c>
      <c r="CS30" s="345">
        <v>5.1299999999999998E-2</v>
      </c>
      <c r="CT30" s="342">
        <f t="shared" si="33"/>
        <v>0.11351920884259448</v>
      </c>
      <c r="CU30" s="350">
        <f t="shared" si="34"/>
        <v>7.1779323125542391E-3</v>
      </c>
      <c r="CV30" s="343">
        <v>32.875</v>
      </c>
      <c r="CW30" s="343">
        <v>28.9375</v>
      </c>
      <c r="CX30" s="344">
        <f t="shared" si="35"/>
        <v>30.90625</v>
      </c>
      <c r="CY30" s="344">
        <v>1.38</v>
      </c>
      <c r="CZ30" s="345">
        <v>6.0699999999999997E-2</v>
      </c>
      <c r="DA30" s="342">
        <f t="shared" si="36"/>
        <v>0.11143980498823791</v>
      </c>
      <c r="DB30" s="350">
        <f t="shared" si="37"/>
        <v>5.4203458013535634E-3</v>
      </c>
      <c r="DC30" s="346">
        <v>13.875</v>
      </c>
      <c r="DD30" s="346">
        <v>10.9375</v>
      </c>
      <c r="DE30" s="346">
        <f t="shared" si="38"/>
        <v>12.40625</v>
      </c>
      <c r="DF30" s="346">
        <v>0.82</v>
      </c>
      <c r="DH30" s="342"/>
      <c r="DI30" s="350"/>
      <c r="DJ30" s="341">
        <v>29.5</v>
      </c>
      <c r="DK30" s="341">
        <v>28</v>
      </c>
      <c r="DL30" s="344">
        <f t="shared" si="39"/>
        <v>28.75</v>
      </c>
      <c r="DM30" s="344">
        <v>1.44</v>
      </c>
      <c r="DN30" s="342">
        <v>3.6700000000000003E-2</v>
      </c>
      <c r="DO30" s="342">
        <f t="shared" si="58"/>
        <v>9.2448230980067159E-2</v>
      </c>
      <c r="DP30" s="350">
        <f t="shared" si="59"/>
        <v>1.4613983641095284E-3</v>
      </c>
      <c r="DQ30" s="343">
        <v>23.625</v>
      </c>
      <c r="DR30" s="343">
        <v>20.375</v>
      </c>
      <c r="DS30" s="344">
        <f t="shared" si="40"/>
        <v>22</v>
      </c>
      <c r="DT30" s="344">
        <v>0.82</v>
      </c>
      <c r="DU30" s="345">
        <v>0.05</v>
      </c>
      <c r="DV30" s="342">
        <f t="shared" si="41"/>
        <v>9.1806261336682127E-2</v>
      </c>
      <c r="DW30" s="350">
        <f t="shared" si="42"/>
        <v>3.7955776281442606E-3</v>
      </c>
      <c r="DX30" s="343">
        <v>22.125</v>
      </c>
      <c r="DY30" s="343">
        <v>19.3125</v>
      </c>
      <c r="DZ30" s="344">
        <f t="shared" si="43"/>
        <v>20.71875</v>
      </c>
      <c r="EA30" s="344">
        <v>1.5</v>
      </c>
      <c r="EB30" s="345">
        <v>6.6699999999999995E-2</v>
      </c>
      <c r="EC30" s="342">
        <f t="shared" si="55"/>
        <v>0.15034455849265504</v>
      </c>
      <c r="ED30" s="350">
        <f t="shared" si="56"/>
        <v>4.5704017993617157E-3</v>
      </c>
      <c r="EE30" s="343">
        <v>29.25</v>
      </c>
      <c r="EF30" s="343">
        <v>27.0625</v>
      </c>
      <c r="EG30" s="344">
        <f t="shared" si="44"/>
        <v>28.15625</v>
      </c>
      <c r="EH30" s="344">
        <v>1.22</v>
      </c>
      <c r="EI30" s="345">
        <v>4.6300000000000001E-2</v>
      </c>
      <c r="EJ30" s="342">
        <v>9.4844338480775114E-2</v>
      </c>
      <c r="EK30" s="350">
        <f t="shared" si="45"/>
        <v>5.9971017133141234E-3</v>
      </c>
      <c r="EL30" s="358">
        <v>50.26</v>
      </c>
      <c r="EM30" s="358">
        <v>46.19</v>
      </c>
      <c r="EN30" s="344">
        <f t="shared" si="46"/>
        <v>48.224999999999994</v>
      </c>
      <c r="EO30" s="359">
        <v>1.86</v>
      </c>
      <c r="EP30" s="345">
        <v>7.1900000000000006E-2</v>
      </c>
      <c r="EQ30" s="342">
        <f t="shared" si="47"/>
        <v>0.1160852912742909</v>
      </c>
      <c r="ER30" s="350">
        <f t="shared" si="48"/>
        <v>1.0186526929825688E-2</v>
      </c>
      <c r="ES30" s="360">
        <v>17.05</v>
      </c>
      <c r="ET30" s="360">
        <v>14.58</v>
      </c>
      <c r="EU30" s="360">
        <f t="shared" si="49"/>
        <v>15.815000000000001</v>
      </c>
      <c r="EV30" s="359">
        <v>0.68000000719999998</v>
      </c>
      <c r="EW30" s="345">
        <v>8.5000000000000006E-2</v>
      </c>
      <c r="EX30" s="342">
        <v>0.13494705835255716</v>
      </c>
      <c r="EY30" s="350">
        <f t="shared" si="50"/>
        <v>8.0248047554609715E-3</v>
      </c>
      <c r="EZ30" s="342"/>
      <c r="FA30" s="346">
        <v>1</v>
      </c>
      <c r="FB30" s="346">
        <v>0.77500000000000002</v>
      </c>
      <c r="FC30" s="346">
        <v>0.2</v>
      </c>
      <c r="FD30" s="346">
        <v>0.6</v>
      </c>
      <c r="FE30" s="361">
        <v>1.0928308799999999</v>
      </c>
      <c r="FF30" s="346">
        <v>4</v>
      </c>
      <c r="FH30" s="346">
        <v>0.71499999999999997</v>
      </c>
      <c r="FI30" s="346">
        <v>1.8</v>
      </c>
      <c r="FK30" s="346">
        <v>0.65</v>
      </c>
      <c r="FL30" s="346">
        <v>0.32500000000000001</v>
      </c>
      <c r="FM30" s="344">
        <v>0.97499999999999998</v>
      </c>
      <c r="FN30" s="344">
        <v>1.3</v>
      </c>
      <c r="FO30" s="344">
        <v>1</v>
      </c>
      <c r="FQ30" s="344">
        <v>0.32500000000000001</v>
      </c>
      <c r="FR30" s="344">
        <v>0.85</v>
      </c>
      <c r="FS30" s="344">
        <v>0.625</v>
      </c>
      <c r="FT30" s="344">
        <v>1.3</v>
      </c>
      <c r="FU30" s="362">
        <v>1.8041069999999999</v>
      </c>
      <c r="FV30" s="362">
        <v>1.2226000299999999</v>
      </c>
      <c r="FW30" s="344">
        <f t="shared" si="51"/>
        <v>20.55953791</v>
      </c>
      <c r="FX30" s="342">
        <f t="shared" si="52"/>
        <v>0.1279799735228313</v>
      </c>
    </row>
    <row r="31" spans="1:180">
      <c r="A31" s="349">
        <v>36556</v>
      </c>
      <c r="B31" s="337">
        <v>18</v>
      </c>
      <c r="C31" s="337">
        <v>16</v>
      </c>
      <c r="D31" s="337">
        <f t="shared" si="0"/>
        <v>17</v>
      </c>
      <c r="E31" s="337">
        <v>1.08</v>
      </c>
      <c r="F31" s="338">
        <v>5.16E-2</v>
      </c>
      <c r="G31" s="342">
        <f t="shared" si="1"/>
        <v>0.12370698872143726</v>
      </c>
      <c r="H31" s="350">
        <f t="shared" si="2"/>
        <v>6.5210750034075185E-3</v>
      </c>
      <c r="I31" s="337">
        <v>20.5</v>
      </c>
      <c r="J31" s="337">
        <v>16.75</v>
      </c>
      <c r="K31" s="340">
        <f t="shared" si="3"/>
        <v>18.625</v>
      </c>
      <c r="L31" s="340">
        <v>1.1399999999999999</v>
      </c>
      <c r="M31" s="338">
        <v>7.3899999999999993E-2</v>
      </c>
      <c r="N31" s="342">
        <f t="shared" si="4"/>
        <v>0.1447806219666794</v>
      </c>
      <c r="O31" s="350">
        <f t="shared" si="5"/>
        <v>5.2278843231106193E-3</v>
      </c>
      <c r="P31" s="341">
        <v>16.4375</v>
      </c>
      <c r="Q31" s="341">
        <v>14.1875</v>
      </c>
      <c r="R31" s="344">
        <f t="shared" si="6"/>
        <v>15.3125</v>
      </c>
      <c r="S31" s="339">
        <v>0.96</v>
      </c>
      <c r="T31" s="342">
        <v>4.2000000000000003E-2</v>
      </c>
      <c r="U31" s="342">
        <f t="shared" si="7"/>
        <v>0.1124858541417979</v>
      </c>
      <c r="V31" s="350">
        <f t="shared" si="8"/>
        <v>1.1266174438473149E-3</v>
      </c>
      <c r="W31" s="343">
        <v>18.9375</v>
      </c>
      <c r="X31" s="343">
        <v>16.125</v>
      </c>
      <c r="Y31" s="344">
        <f t="shared" si="9"/>
        <v>17.53125</v>
      </c>
      <c r="Z31" s="344">
        <v>0.66</v>
      </c>
      <c r="AA31" s="345">
        <v>7.1999999999999995E-2</v>
      </c>
      <c r="AB31" s="342">
        <f t="shared" si="10"/>
        <v>0.11511722119818124</v>
      </c>
      <c r="AC31" s="350">
        <f t="shared" si="11"/>
        <v>2.9127720257393283E-3</v>
      </c>
      <c r="AD31" s="358">
        <v>36.74</v>
      </c>
      <c r="AE31" s="358">
        <v>32.28</v>
      </c>
      <c r="AF31" s="344">
        <f t="shared" si="12"/>
        <v>34.510000000000005</v>
      </c>
      <c r="AG31" s="344">
        <v>1.18</v>
      </c>
      <c r="AH31" s="345">
        <v>7.8299999999999995E-2</v>
      </c>
      <c r="AI31" s="342">
        <f t="shared" si="13"/>
        <v>0.11763782886183316</v>
      </c>
      <c r="AJ31" s="350">
        <f t="shared" si="14"/>
        <v>7.0062482901586927E-3</v>
      </c>
      <c r="AK31" s="343">
        <v>24.25</v>
      </c>
      <c r="AL31" s="343">
        <v>22.0625</v>
      </c>
      <c r="AM31" s="344">
        <f t="shared" si="15"/>
        <v>23.15625</v>
      </c>
      <c r="AN31" s="344">
        <v>1.78</v>
      </c>
      <c r="AO31" s="345">
        <v>9.0800000000000006E-2</v>
      </c>
      <c r="AP31" s="342">
        <f t="shared" si="53"/>
        <v>0.18177634108933605</v>
      </c>
      <c r="AQ31" s="350">
        <f t="shared" si="54"/>
        <v>3.0662834269007049E-2</v>
      </c>
      <c r="AR31" s="341">
        <v>21.875</v>
      </c>
      <c r="AS31" s="341">
        <v>18.875</v>
      </c>
      <c r="AT31" s="344">
        <f t="shared" si="16"/>
        <v>20.375</v>
      </c>
      <c r="AU31" s="344">
        <v>1.34</v>
      </c>
      <c r="AW31" s="342"/>
      <c r="AX31" s="350"/>
      <c r="AY31" s="343">
        <v>39.75</v>
      </c>
      <c r="AZ31" s="343">
        <v>36.5</v>
      </c>
      <c r="BA31" s="344">
        <f t="shared" si="17"/>
        <v>38.125</v>
      </c>
      <c r="BB31" s="343">
        <v>1.72</v>
      </c>
      <c r="BC31" s="345">
        <v>5.8999999999999997E-2</v>
      </c>
      <c r="BD31" s="342">
        <f t="shared" si="18"/>
        <v>0.11019379460031264</v>
      </c>
      <c r="BE31" s="350">
        <f t="shared" si="19"/>
        <v>4.1242069257133272E-3</v>
      </c>
      <c r="BF31" s="343">
        <v>36.375</v>
      </c>
      <c r="BG31" s="343">
        <v>31.3125</v>
      </c>
      <c r="BH31" s="344">
        <f t="shared" si="20"/>
        <v>33.84375</v>
      </c>
      <c r="BI31" s="344">
        <v>1.56</v>
      </c>
      <c r="BJ31" s="345">
        <v>6.4899999999999999E-2</v>
      </c>
      <c r="BK31" s="342">
        <f t="shared" si="21"/>
        <v>0.11751690245827251</v>
      </c>
      <c r="BL31" s="350">
        <f t="shared" si="22"/>
        <v>9.2921573350736829E-3</v>
      </c>
      <c r="BM31" s="350"/>
      <c r="BN31" s="350"/>
      <c r="BO31" s="350"/>
      <c r="BP31" s="350"/>
      <c r="BQ31" s="350"/>
      <c r="BR31" s="350"/>
      <c r="BS31" s="350"/>
      <c r="BT31" s="343">
        <v>22.25</v>
      </c>
      <c r="BU31" s="343">
        <v>19.1875</v>
      </c>
      <c r="BV31" s="344">
        <f t="shared" si="23"/>
        <v>20.71875</v>
      </c>
      <c r="BW31" s="344">
        <v>1.24</v>
      </c>
      <c r="BX31" s="345">
        <v>4.02E-2</v>
      </c>
      <c r="BY31" s="342">
        <f t="shared" si="24"/>
        <v>0.10729617593924212</v>
      </c>
      <c r="BZ31" s="350">
        <f t="shared" si="25"/>
        <v>3.3935984608961284E-3</v>
      </c>
      <c r="CA31" s="341">
        <v>30.75</v>
      </c>
      <c r="CB31" s="341">
        <v>25.0625</v>
      </c>
      <c r="CC31" s="344">
        <f t="shared" si="26"/>
        <v>27.90625</v>
      </c>
      <c r="CD31" s="339">
        <v>0.98</v>
      </c>
      <c r="CE31" s="345">
        <v>9.7000000000000003E-2</v>
      </c>
      <c r="CF31" s="342">
        <f t="shared" si="27"/>
        <v>0.13811717012709068</v>
      </c>
      <c r="CG31" s="350">
        <f t="shared" si="28"/>
        <v>2.3662247490133102E-3</v>
      </c>
      <c r="CH31" s="343">
        <v>14.125</v>
      </c>
      <c r="CI31" s="343">
        <v>12.1875</v>
      </c>
      <c r="CJ31" s="344">
        <f t="shared" si="29"/>
        <v>13.15625</v>
      </c>
      <c r="CK31" s="344">
        <v>0.62</v>
      </c>
      <c r="CL31" s="345">
        <v>6.6699999999999995E-2</v>
      </c>
      <c r="CM31" s="342">
        <f t="shared" si="30"/>
        <v>0.12060743865504175</v>
      </c>
      <c r="CN31" s="350">
        <f t="shared" si="31"/>
        <v>5.5019412065572615E-3</v>
      </c>
      <c r="CO31" s="343">
        <v>33.6875</v>
      </c>
      <c r="CP31" s="343">
        <v>30.375</v>
      </c>
      <c r="CQ31" s="344">
        <f t="shared" si="32"/>
        <v>32.03125</v>
      </c>
      <c r="CR31" s="344">
        <v>2</v>
      </c>
      <c r="CS31" s="345">
        <v>5.1299999999999998E-2</v>
      </c>
      <c r="CT31" s="342">
        <f t="shared" si="33"/>
        <v>0.12211876067699778</v>
      </c>
      <c r="CU31" s="350">
        <f t="shared" si="34"/>
        <v>7.7248240145049397E-3</v>
      </c>
      <c r="CV31" s="343">
        <v>30.6875</v>
      </c>
      <c r="CW31" s="343">
        <v>28.25</v>
      </c>
      <c r="CX31" s="344">
        <f t="shared" si="35"/>
        <v>29.46875</v>
      </c>
      <c r="CY31" s="344">
        <v>1.38</v>
      </c>
      <c r="CZ31" s="345">
        <v>6.0699999999999997E-2</v>
      </c>
      <c r="DA31" s="342">
        <f t="shared" si="36"/>
        <v>0.11396059664014024</v>
      </c>
      <c r="DB31" s="350">
        <f t="shared" si="37"/>
        <v>5.8571222665674601E-3</v>
      </c>
      <c r="DC31" s="346">
        <v>12.875</v>
      </c>
      <c r="DD31" s="346">
        <v>11.25</v>
      </c>
      <c r="DE31" s="346">
        <f t="shared" si="38"/>
        <v>12.0625</v>
      </c>
      <c r="DF31" s="346">
        <v>0.82</v>
      </c>
      <c r="DG31" s="342">
        <v>8.2500000000000004E-2</v>
      </c>
      <c r="DH31" s="342">
        <v>0.16206406651612748</v>
      </c>
      <c r="DI31" s="350">
        <f t="shared" ref="DI31:DI55" si="60">DH31*($FP31/$FW31)</f>
        <v>1.9221806900897793E-3</v>
      </c>
      <c r="DJ31" s="341">
        <v>29.5</v>
      </c>
      <c r="DK31" s="341">
        <v>28.375</v>
      </c>
      <c r="DL31" s="344">
        <f t="shared" si="39"/>
        <v>28.9375</v>
      </c>
      <c r="DM31" s="344">
        <v>1.46</v>
      </c>
      <c r="DN31" s="342">
        <v>4.3299999999999998E-2</v>
      </c>
      <c r="DO31" s="342">
        <f t="shared" si="58"/>
        <v>9.9821946664693462E-2</v>
      </c>
      <c r="DP31" s="350">
        <f t="shared" si="59"/>
        <v>1.7101505951457022E-3</v>
      </c>
      <c r="DQ31" s="343">
        <v>23</v>
      </c>
      <c r="DR31" s="343">
        <v>19</v>
      </c>
      <c r="DS31" s="344">
        <f t="shared" si="40"/>
        <v>21</v>
      </c>
      <c r="DT31" s="344">
        <v>0.82</v>
      </c>
      <c r="DU31" s="345">
        <v>0.05</v>
      </c>
      <c r="DV31" s="342">
        <f t="shared" si="41"/>
        <v>9.38276791472612E-2</v>
      </c>
      <c r="DW31" s="350">
        <f t="shared" si="42"/>
        <v>3.3385640061337849E-3</v>
      </c>
      <c r="DX31" s="343">
        <v>22.25</v>
      </c>
      <c r="DY31" s="343">
        <v>19.875</v>
      </c>
      <c r="DZ31" s="344">
        <f t="shared" si="43"/>
        <v>21.0625</v>
      </c>
      <c r="EA31" s="344">
        <v>1.5</v>
      </c>
      <c r="EB31" s="345">
        <v>6.6699999999999995E-2</v>
      </c>
      <c r="EC31" s="342">
        <f t="shared" si="55"/>
        <v>0.14894119670950601</v>
      </c>
      <c r="ED31" s="350">
        <f t="shared" si="56"/>
        <v>4.7107607656364462E-3</v>
      </c>
      <c r="EE31" s="343">
        <v>27.5625</v>
      </c>
      <c r="EF31" s="343">
        <v>24.5</v>
      </c>
      <c r="EG31" s="344">
        <f t="shared" si="44"/>
        <v>26.03125</v>
      </c>
      <c r="EH31" s="344">
        <v>1.22</v>
      </c>
      <c r="EI31" s="345">
        <v>4.6300000000000001E-2</v>
      </c>
      <c r="EJ31" s="342">
        <v>9.8880357045755263E-2</v>
      </c>
      <c r="EK31" s="350">
        <f t="shared" si="45"/>
        <v>6.7760770892610874E-3</v>
      </c>
      <c r="EL31" s="358">
        <v>46.75</v>
      </c>
      <c r="EM31" s="358">
        <v>43.12</v>
      </c>
      <c r="EN31" s="344">
        <f t="shared" si="46"/>
        <v>44.935000000000002</v>
      </c>
      <c r="EO31" s="359">
        <v>1.86</v>
      </c>
      <c r="EP31" s="345">
        <v>7.1900000000000006E-2</v>
      </c>
      <c r="EQ31" s="342">
        <f t="shared" si="47"/>
        <v>0.11937319488308851</v>
      </c>
      <c r="ER31" s="350">
        <f t="shared" si="48"/>
        <v>1.092996557974367E-2</v>
      </c>
      <c r="ES31" s="360">
        <v>16.559999999999999</v>
      </c>
      <c r="ET31" s="360">
        <v>14.4</v>
      </c>
      <c r="EU31" s="360">
        <f t="shared" si="49"/>
        <v>15.48</v>
      </c>
      <c r="EV31" s="359">
        <v>0.68000000719999998</v>
      </c>
      <c r="EW31" s="345">
        <v>8.5000000000000006E-2</v>
      </c>
      <c r="EX31" s="342">
        <v>0.13604666367225526</v>
      </c>
      <c r="EY31" s="350">
        <f t="shared" si="50"/>
        <v>8.9512148647836066E-3</v>
      </c>
      <c r="EZ31" s="342"/>
      <c r="FA31" s="346">
        <v>1</v>
      </c>
      <c r="FB31" s="346">
        <v>0.68500000000000005</v>
      </c>
      <c r="FC31" s="346">
        <v>0.19</v>
      </c>
      <c r="FD31" s="346">
        <v>0.48</v>
      </c>
      <c r="FE31" s="361">
        <v>1.1298312000000001</v>
      </c>
      <c r="FF31" s="346">
        <v>3.2</v>
      </c>
      <c r="FH31" s="346">
        <v>0.71</v>
      </c>
      <c r="FI31" s="346">
        <v>1.5</v>
      </c>
      <c r="FK31" s="346">
        <v>0.6</v>
      </c>
      <c r="FL31" s="346">
        <v>0.32500000000000001</v>
      </c>
      <c r="FM31" s="344">
        <v>0.86539999999999995</v>
      </c>
      <c r="FN31" s="344">
        <v>1.2</v>
      </c>
      <c r="FO31" s="344">
        <v>0.97499999999999998</v>
      </c>
      <c r="FP31" s="344">
        <v>0.22500000000000001</v>
      </c>
      <c r="FQ31" s="344">
        <v>0.32500000000000001</v>
      </c>
      <c r="FR31" s="344">
        <v>0.67500000000000004</v>
      </c>
      <c r="FS31" s="344">
        <v>0.6</v>
      </c>
      <c r="FT31" s="344">
        <v>1.3</v>
      </c>
      <c r="FU31" s="362">
        <v>1.7369488</v>
      </c>
      <c r="FV31" s="362">
        <v>1.24815674</v>
      </c>
      <c r="FW31" s="344">
        <f t="shared" si="51"/>
        <v>18.970336739999997</v>
      </c>
      <c r="FX31" s="342">
        <f t="shared" si="52"/>
        <v>0.13005641990439074</v>
      </c>
    </row>
    <row r="32" spans="1:180">
      <c r="A32" s="349">
        <v>36585</v>
      </c>
      <c r="B32" s="337">
        <v>17.4375</v>
      </c>
      <c r="C32" s="337">
        <v>16</v>
      </c>
      <c r="D32" s="337">
        <f t="shared" si="0"/>
        <v>16.71875</v>
      </c>
      <c r="E32" s="337">
        <v>1.08</v>
      </c>
      <c r="F32" s="338">
        <v>5.2400000000000002E-2</v>
      </c>
      <c r="G32" s="342">
        <f t="shared" si="1"/>
        <v>0.12580665322157669</v>
      </c>
      <c r="H32" s="350">
        <f t="shared" si="2"/>
        <v>6.6733997119073161E-3</v>
      </c>
      <c r="I32" s="337">
        <v>18.25</v>
      </c>
      <c r="J32" s="337">
        <v>15.6875</v>
      </c>
      <c r="K32" s="340">
        <f t="shared" si="3"/>
        <v>16.96875</v>
      </c>
      <c r="L32" s="340">
        <v>1.1399999999999999</v>
      </c>
      <c r="M32" s="338">
        <v>7.3400000000000007E-2</v>
      </c>
      <c r="N32" s="342">
        <f t="shared" si="4"/>
        <v>0.15134583679572455</v>
      </c>
      <c r="O32" s="350">
        <f t="shared" si="5"/>
        <v>5.4992641318905352E-3</v>
      </c>
      <c r="P32" s="341">
        <v>15.5</v>
      </c>
      <c r="Q32" s="341">
        <v>13.375</v>
      </c>
      <c r="R32" s="344">
        <f t="shared" si="6"/>
        <v>14.4375</v>
      </c>
      <c r="S32" s="339">
        <v>0.96</v>
      </c>
      <c r="T32" s="342">
        <v>4.2000000000000003E-2</v>
      </c>
      <c r="U32" s="342">
        <f t="shared" si="7"/>
        <v>0.1168696077654936</v>
      </c>
      <c r="V32" s="350">
        <f t="shared" si="8"/>
        <v>1.1778736775524439E-3</v>
      </c>
      <c r="W32" s="343">
        <v>17.75</v>
      </c>
      <c r="X32" s="343">
        <v>14.75</v>
      </c>
      <c r="Y32" s="344">
        <f t="shared" si="9"/>
        <v>16.25</v>
      </c>
      <c r="Z32" s="344">
        <v>0.66</v>
      </c>
      <c r="AA32" s="345">
        <v>7.1999999999999995E-2</v>
      </c>
      <c r="AB32" s="342">
        <f t="shared" si="10"/>
        <v>0.11857128925635463</v>
      </c>
      <c r="AC32" s="350">
        <f t="shared" si="11"/>
        <v>3.0190083108061019E-3</v>
      </c>
      <c r="AD32" s="358">
        <v>37.880000000000003</v>
      </c>
      <c r="AE32" s="358">
        <v>32.25</v>
      </c>
      <c r="AF32" s="344">
        <f t="shared" si="12"/>
        <v>35.064999999999998</v>
      </c>
      <c r="AG32" s="344">
        <v>1.18</v>
      </c>
      <c r="AH32" s="345">
        <v>8.3900000000000002E-2</v>
      </c>
      <c r="AI32" s="342">
        <f t="shared" si="13"/>
        <v>0.12280796127398164</v>
      </c>
      <c r="AJ32" s="350">
        <f t="shared" si="14"/>
        <v>8.1240851044080825E-3</v>
      </c>
      <c r="AK32" s="343">
        <v>23.625</v>
      </c>
      <c r="AL32" s="343">
        <v>20.3125</v>
      </c>
      <c r="AM32" s="344">
        <f t="shared" si="15"/>
        <v>21.96875</v>
      </c>
      <c r="AN32" s="344">
        <v>1.78</v>
      </c>
      <c r="AO32" s="345">
        <v>9.1600000000000001E-2</v>
      </c>
      <c r="AP32" s="342">
        <f t="shared" si="53"/>
        <v>0.18772127444700293</v>
      </c>
      <c r="AQ32" s="350">
        <f t="shared" si="54"/>
        <v>3.1864492167538894E-2</v>
      </c>
      <c r="AR32" s="341">
        <v>20</v>
      </c>
      <c r="AS32" s="341">
        <v>17.5</v>
      </c>
      <c r="AT32" s="344">
        <f t="shared" si="16"/>
        <v>18.75</v>
      </c>
      <c r="AU32" s="344">
        <v>1.34</v>
      </c>
      <c r="AW32" s="342"/>
      <c r="AX32" s="350"/>
      <c r="AY32" s="343">
        <v>39.3125</v>
      </c>
      <c r="AZ32" s="343">
        <v>36.1875</v>
      </c>
      <c r="BA32" s="344">
        <f t="shared" si="17"/>
        <v>37.75</v>
      </c>
      <c r="BB32" s="343">
        <v>1.72</v>
      </c>
      <c r="BC32" s="345">
        <v>6.0999999999999999E-2</v>
      </c>
      <c r="BD32" s="342">
        <f t="shared" si="18"/>
        <v>0.11280913188414621</v>
      </c>
      <c r="BE32" s="350">
        <f t="shared" si="19"/>
        <v>4.2486028389300944E-3</v>
      </c>
      <c r="BF32" s="343">
        <v>35.6875</v>
      </c>
      <c r="BG32" s="343">
        <v>29.6875</v>
      </c>
      <c r="BH32" s="344">
        <f t="shared" si="20"/>
        <v>32.6875</v>
      </c>
      <c r="BI32" s="344">
        <v>1.56</v>
      </c>
      <c r="BJ32" s="345">
        <v>6.2100000000000002E-2</v>
      </c>
      <c r="BK32" s="342">
        <f t="shared" si="21"/>
        <v>0.11646977840695083</v>
      </c>
      <c r="BL32" s="350">
        <f t="shared" si="22"/>
        <v>9.2671893627667579E-3</v>
      </c>
      <c r="BM32" s="350"/>
      <c r="BN32" s="350"/>
      <c r="BO32" s="350"/>
      <c r="BP32" s="350"/>
      <c r="BQ32" s="350"/>
      <c r="BR32" s="350"/>
      <c r="BS32" s="350"/>
      <c r="BT32" s="343">
        <v>22.5</v>
      </c>
      <c r="BU32" s="343">
        <v>18.5</v>
      </c>
      <c r="BV32" s="344">
        <f t="shared" si="23"/>
        <v>20.5</v>
      </c>
      <c r="BW32" s="344">
        <v>1.24</v>
      </c>
      <c r="BX32" s="345">
        <v>4.02E-2</v>
      </c>
      <c r="BY32" s="342">
        <f t="shared" si="24"/>
        <v>0.10802919214483375</v>
      </c>
      <c r="BZ32" s="350">
        <f t="shared" si="25"/>
        <v>3.4382377780952079E-3</v>
      </c>
      <c r="CA32" s="341">
        <v>27.9375</v>
      </c>
      <c r="CB32" s="341">
        <v>22.9375</v>
      </c>
      <c r="CC32" s="344">
        <f t="shared" si="26"/>
        <v>25.4375</v>
      </c>
      <c r="CD32" s="339">
        <v>0.98</v>
      </c>
      <c r="CE32" s="345">
        <v>0.122</v>
      </c>
      <c r="CF32" s="342">
        <f t="shared" si="27"/>
        <v>0.16819764323588116</v>
      </c>
      <c r="CG32" s="350">
        <f t="shared" si="28"/>
        <v>2.8996581216535065E-3</v>
      </c>
      <c r="CH32" s="343">
        <v>13.34375</v>
      </c>
      <c r="CI32" s="343">
        <v>10.875</v>
      </c>
      <c r="CJ32" s="344">
        <f t="shared" si="29"/>
        <v>12.109375</v>
      </c>
      <c r="CK32" s="344">
        <v>0.62</v>
      </c>
      <c r="CL32" s="345">
        <v>6.6699999999999995E-2</v>
      </c>
      <c r="CM32" s="342">
        <f t="shared" si="30"/>
        <v>0.12536188097252254</v>
      </c>
      <c r="CN32" s="350">
        <f t="shared" si="31"/>
        <v>5.7547428204594627E-3</v>
      </c>
      <c r="CO32" s="343">
        <v>32.875</v>
      </c>
      <c r="CP32" s="343">
        <v>27.4375</v>
      </c>
      <c r="CQ32" s="344">
        <f t="shared" si="32"/>
        <v>30.15625</v>
      </c>
      <c r="CR32" s="344">
        <v>2</v>
      </c>
      <c r="CS32" s="345">
        <v>5.1299999999999998E-2</v>
      </c>
      <c r="CT32" s="342">
        <f t="shared" si="33"/>
        <v>0.12663702825580936</v>
      </c>
      <c r="CU32" s="350">
        <f t="shared" si="34"/>
        <v>8.0609362341817047E-3</v>
      </c>
      <c r="CV32" s="343">
        <v>29.6875</v>
      </c>
      <c r="CW32" s="343">
        <v>23.6875</v>
      </c>
      <c r="CX32" s="344">
        <f t="shared" si="35"/>
        <v>26.6875</v>
      </c>
      <c r="CY32" s="344">
        <v>1.38</v>
      </c>
      <c r="CZ32" s="345">
        <v>6.0699999999999997E-2</v>
      </c>
      <c r="DA32" s="342">
        <f t="shared" si="36"/>
        <v>0.11962432987753435</v>
      </c>
      <c r="DB32" s="350">
        <f t="shared" si="37"/>
        <v>6.1868225916275011E-3</v>
      </c>
      <c r="DC32" s="346">
        <v>14</v>
      </c>
      <c r="DD32" s="346">
        <v>11</v>
      </c>
      <c r="DE32" s="346">
        <f t="shared" si="38"/>
        <v>12.5</v>
      </c>
      <c r="DF32" s="346">
        <v>0.82</v>
      </c>
      <c r="DG32" s="342">
        <v>8.5999999999999993E-2</v>
      </c>
      <c r="DH32" s="342">
        <v>0.16295547925725118</v>
      </c>
      <c r="DI32" s="350">
        <f t="shared" si="60"/>
        <v>1.9448898735355113E-3</v>
      </c>
      <c r="DJ32" s="341">
        <v>29.625</v>
      </c>
      <c r="DK32" s="341">
        <v>28.75</v>
      </c>
      <c r="DL32" s="344">
        <f t="shared" si="39"/>
        <v>29.1875</v>
      </c>
      <c r="DM32" s="344">
        <v>1.46</v>
      </c>
      <c r="DN32" s="342">
        <v>4.3299999999999998E-2</v>
      </c>
      <c r="DO32" s="342">
        <f t="shared" si="58"/>
        <v>9.9328281677140806E-2</v>
      </c>
      <c r="DP32" s="350">
        <f t="shared" si="59"/>
        <v>1.7123786822095398E-3</v>
      </c>
      <c r="DQ32" s="343">
        <v>19.9375</v>
      </c>
      <c r="DR32" s="343">
        <v>17.0625</v>
      </c>
      <c r="DS32" s="344">
        <f t="shared" si="40"/>
        <v>18.5</v>
      </c>
      <c r="DT32" s="344">
        <v>0.82</v>
      </c>
      <c r="DU32" s="345">
        <v>0.05</v>
      </c>
      <c r="DV32" s="342">
        <f t="shared" si="41"/>
        <v>9.98538790193646E-2</v>
      </c>
      <c r="DW32" s="350">
        <f t="shared" si="42"/>
        <v>3.5752979713818468E-3</v>
      </c>
      <c r="DX32" s="343">
        <v>21.25</v>
      </c>
      <c r="DY32" s="343">
        <v>18.5625</v>
      </c>
      <c r="DZ32" s="344">
        <f t="shared" si="43"/>
        <v>19.90625</v>
      </c>
      <c r="EA32" s="344">
        <v>1.5</v>
      </c>
      <c r="EB32" s="345">
        <v>6.6699999999999995E-2</v>
      </c>
      <c r="EC32" s="342">
        <f t="shared" si="55"/>
        <v>0.15385989280863277</v>
      </c>
      <c r="ED32" s="350">
        <f t="shared" si="56"/>
        <v>4.8968883825316924E-3</v>
      </c>
      <c r="EE32" s="343">
        <v>26</v>
      </c>
      <c r="EF32" s="343">
        <v>21.75</v>
      </c>
      <c r="EG32" s="344">
        <f t="shared" si="44"/>
        <v>23.875</v>
      </c>
      <c r="EH32" s="344">
        <v>1.22</v>
      </c>
      <c r="EI32" s="345">
        <v>4.6300000000000001E-2</v>
      </c>
      <c r="EJ32" s="342">
        <v>0.10372476287210808</v>
      </c>
      <c r="EK32" s="350">
        <f t="shared" si="45"/>
        <v>7.1526888318380567E-3</v>
      </c>
      <c r="EL32" s="358">
        <v>45.13</v>
      </c>
      <c r="EM32" s="358">
        <v>39.380000000000003</v>
      </c>
      <c r="EN32" s="344">
        <f t="shared" si="46"/>
        <v>42.255000000000003</v>
      </c>
      <c r="EO32" s="359">
        <v>1.86</v>
      </c>
      <c r="EP32" s="345">
        <v>7.1900000000000006E-2</v>
      </c>
      <c r="EQ32" s="342">
        <f t="shared" si="47"/>
        <v>0.12243640097714392</v>
      </c>
      <c r="ER32" s="350">
        <f t="shared" si="48"/>
        <v>1.0392840477510615E-2</v>
      </c>
      <c r="ES32" s="360">
        <v>15.63</v>
      </c>
      <c r="ET32" s="360">
        <v>13.56</v>
      </c>
      <c r="EU32" s="360">
        <f t="shared" si="49"/>
        <v>14.595000000000001</v>
      </c>
      <c r="EV32" s="359">
        <v>0.68000000719999998</v>
      </c>
      <c r="EW32" s="345">
        <v>8.5000000000000006E-2</v>
      </c>
      <c r="EX32" s="342">
        <v>0.13919883257334109</v>
      </c>
      <c r="EY32" s="350">
        <f t="shared" si="50"/>
        <v>8.4856506265144713E-3</v>
      </c>
      <c r="EZ32" s="342"/>
      <c r="FA32" s="346">
        <v>1</v>
      </c>
      <c r="FB32" s="346">
        <v>0.68500000000000005</v>
      </c>
      <c r="FC32" s="346">
        <v>0.19</v>
      </c>
      <c r="FD32" s="346">
        <v>0.48</v>
      </c>
      <c r="FE32" s="361">
        <v>1.247109</v>
      </c>
      <c r="FF32" s="346">
        <v>3.2</v>
      </c>
      <c r="FH32" s="346">
        <v>0.71</v>
      </c>
      <c r="FI32" s="346">
        <v>1.5</v>
      </c>
      <c r="FK32" s="346">
        <v>0.6</v>
      </c>
      <c r="FL32" s="346">
        <v>0.32500000000000001</v>
      </c>
      <c r="FM32" s="344">
        <v>0.86539999999999995</v>
      </c>
      <c r="FN32" s="344">
        <v>1.2</v>
      </c>
      <c r="FO32" s="344">
        <v>0.97499999999999998</v>
      </c>
      <c r="FP32" s="344">
        <v>0.22500000000000001</v>
      </c>
      <c r="FQ32" s="344">
        <v>0.32500000000000001</v>
      </c>
      <c r="FR32" s="344">
        <v>0.67500000000000004</v>
      </c>
      <c r="FS32" s="344">
        <v>0.6</v>
      </c>
      <c r="FT32" s="344">
        <v>1.3</v>
      </c>
      <c r="FU32" s="362">
        <v>1.6002217799999998</v>
      </c>
      <c r="FV32" s="362">
        <v>1.14922754</v>
      </c>
      <c r="FW32" s="344">
        <f t="shared" si="51"/>
        <v>18.851958319999994</v>
      </c>
      <c r="FX32" s="342">
        <f t="shared" si="52"/>
        <v>0.13437494769733932</v>
      </c>
    </row>
    <row r="33" spans="1:180">
      <c r="A33" s="349">
        <v>36616</v>
      </c>
      <c r="B33" s="337">
        <v>18.375</v>
      </c>
      <c r="C33" s="337">
        <v>16.75</v>
      </c>
      <c r="D33" s="337">
        <f t="shared" si="0"/>
        <v>17.5625</v>
      </c>
      <c r="E33" s="337">
        <v>1.08</v>
      </c>
      <c r="F33" s="338">
        <v>5.2400000000000002E-2</v>
      </c>
      <c r="G33" s="342">
        <f t="shared" si="1"/>
        <v>0.1221946869412418</v>
      </c>
      <c r="H33" s="350">
        <f t="shared" si="2"/>
        <v>6.2460970612766096E-3</v>
      </c>
      <c r="I33" s="337">
        <v>18.875</v>
      </c>
      <c r="J33" s="337">
        <v>15.25</v>
      </c>
      <c r="K33" s="340">
        <f t="shared" si="3"/>
        <v>17.0625</v>
      </c>
      <c r="L33" s="340">
        <v>1.1399999999999999</v>
      </c>
      <c r="M33" s="338">
        <v>7.0900000000000005E-2</v>
      </c>
      <c r="N33" s="342">
        <f t="shared" si="4"/>
        <v>0.14822578681136744</v>
      </c>
      <c r="O33" s="350">
        <f t="shared" si="5"/>
        <v>5.1900404353862443E-3</v>
      </c>
      <c r="P33" s="341">
        <v>16.125</v>
      </c>
      <c r="Q33" s="341">
        <v>13.5</v>
      </c>
      <c r="R33" s="344">
        <f t="shared" si="6"/>
        <v>14.8125</v>
      </c>
      <c r="S33" s="339">
        <v>0.96</v>
      </c>
      <c r="T33" s="342">
        <v>4.2000000000000003E-2</v>
      </c>
      <c r="U33" s="342">
        <f t="shared" si="7"/>
        <v>0.11492584308327825</v>
      </c>
      <c r="V33" s="350">
        <f t="shared" si="8"/>
        <v>1.1161632134427573E-3</v>
      </c>
      <c r="W33" s="343">
        <v>18.6875</v>
      </c>
      <c r="X33" s="343">
        <v>14.6875</v>
      </c>
      <c r="Y33" s="344">
        <f t="shared" si="9"/>
        <v>16.6875</v>
      </c>
      <c r="Z33" s="344">
        <v>0.66</v>
      </c>
      <c r="AA33" s="345">
        <v>7.1999999999999995E-2</v>
      </c>
      <c r="AB33" s="342">
        <f t="shared" si="10"/>
        <v>0.11733129528861741</v>
      </c>
      <c r="AC33" s="350">
        <f t="shared" si="11"/>
        <v>2.8788000933641124E-3</v>
      </c>
      <c r="AD33" s="358">
        <v>46</v>
      </c>
      <c r="AE33" s="358">
        <v>35.81</v>
      </c>
      <c r="AF33" s="344">
        <f t="shared" si="12"/>
        <v>40.905000000000001</v>
      </c>
      <c r="AG33" s="344">
        <v>1.18</v>
      </c>
      <c r="AH33" s="345">
        <v>0.11169999999999999</v>
      </c>
      <c r="AI33" s="342">
        <f t="shared" si="13"/>
        <v>0.14584379693410354</v>
      </c>
      <c r="AJ33" s="350">
        <f t="shared" si="14"/>
        <v>1.0957371746277842E-2</v>
      </c>
      <c r="AK33" s="343">
        <v>27.875</v>
      </c>
      <c r="AL33" s="343">
        <v>20.1875</v>
      </c>
      <c r="AM33" s="344">
        <f t="shared" si="15"/>
        <v>24.03125</v>
      </c>
      <c r="AN33" s="344">
        <v>1.78</v>
      </c>
      <c r="AO33" s="345">
        <v>9.1600000000000001E-2</v>
      </c>
      <c r="AP33" s="342">
        <f t="shared" si="53"/>
        <v>0.17923156138587526</v>
      </c>
      <c r="AQ33" s="350">
        <f t="shared" si="54"/>
        <v>2.9317090800156372E-2</v>
      </c>
      <c r="AR33" s="341">
        <v>21.375</v>
      </c>
      <c r="AS33" s="341">
        <v>18.625</v>
      </c>
      <c r="AT33" s="344">
        <f t="shared" si="16"/>
        <v>20</v>
      </c>
      <c r="AU33" s="344">
        <v>1.34</v>
      </c>
      <c r="AW33" s="342"/>
      <c r="AX33" s="350"/>
      <c r="AY33" s="343">
        <v>42.875</v>
      </c>
      <c r="AZ33" s="343">
        <v>36.5</v>
      </c>
      <c r="BA33" s="344">
        <f t="shared" si="17"/>
        <v>39.6875</v>
      </c>
      <c r="BB33" s="343">
        <v>1.72</v>
      </c>
      <c r="BC33" s="345">
        <v>6.0999999999999999E-2</v>
      </c>
      <c r="BD33" s="342">
        <f t="shared" si="18"/>
        <v>0.11023670293083798</v>
      </c>
      <c r="BE33" s="350">
        <f t="shared" si="19"/>
        <v>4.0007459084704612E-3</v>
      </c>
      <c r="BF33" s="343">
        <v>33.3125</v>
      </c>
      <c r="BG33" s="343">
        <v>29.375</v>
      </c>
      <c r="BH33" s="344">
        <f t="shared" si="20"/>
        <v>31.34375</v>
      </c>
      <c r="BI33" s="344">
        <v>1.56</v>
      </c>
      <c r="BJ33" s="345">
        <v>6.2100000000000002E-2</v>
      </c>
      <c r="BK33" s="342">
        <f t="shared" si="21"/>
        <v>0.11884639857546642</v>
      </c>
      <c r="BL33" s="350">
        <f t="shared" si="22"/>
        <v>9.1124191992383724E-3</v>
      </c>
      <c r="BM33" s="350"/>
      <c r="BN33" s="350"/>
      <c r="BO33" s="350"/>
      <c r="BP33" s="350"/>
      <c r="BQ33" s="350"/>
      <c r="BR33" s="350"/>
      <c r="BS33" s="350"/>
      <c r="BT33" s="343">
        <v>19.875</v>
      </c>
      <c r="BU33" s="343">
        <v>17.75</v>
      </c>
      <c r="BV33" s="344">
        <f t="shared" si="23"/>
        <v>18.8125</v>
      </c>
      <c r="BW33" s="344">
        <v>1.24</v>
      </c>
      <c r="BX33" s="345">
        <v>4.02E-2</v>
      </c>
      <c r="BY33" s="342">
        <f t="shared" si="24"/>
        <v>0.11427156318051068</v>
      </c>
      <c r="BZ33" s="350">
        <f t="shared" si="25"/>
        <v>3.5046594553451473E-3</v>
      </c>
      <c r="CA33" s="341">
        <v>26.25</v>
      </c>
      <c r="CB33" s="341">
        <v>23.25</v>
      </c>
      <c r="CC33" s="344">
        <f t="shared" si="26"/>
        <v>24.75</v>
      </c>
      <c r="CD33" s="339">
        <v>0.98</v>
      </c>
      <c r="CE33" s="345">
        <v>0.122</v>
      </c>
      <c r="CF33" s="342">
        <f t="shared" si="27"/>
        <v>0.16950093789627507</v>
      </c>
      <c r="CG33" s="350">
        <f t="shared" si="28"/>
        <v>2.8158652752280455E-3</v>
      </c>
      <c r="CH33" s="343">
        <v>12.78125</v>
      </c>
      <c r="CI33" s="343">
        <v>11.15625</v>
      </c>
      <c r="CJ33" s="344">
        <f t="shared" si="29"/>
        <v>11.96875</v>
      </c>
      <c r="CK33" s="344">
        <v>0.62</v>
      </c>
      <c r="CL33" s="345">
        <v>6.6699999999999995E-2</v>
      </c>
      <c r="CM33" s="342">
        <f t="shared" si="30"/>
        <v>0.12606518252315912</v>
      </c>
      <c r="CN33" s="350">
        <f t="shared" si="31"/>
        <v>5.5765866329322176E-3</v>
      </c>
      <c r="CO33" s="343">
        <v>29.5</v>
      </c>
      <c r="CP33" s="343">
        <v>26.1875</v>
      </c>
      <c r="CQ33" s="344">
        <f t="shared" si="32"/>
        <v>27.84375</v>
      </c>
      <c r="CR33" s="344">
        <v>2</v>
      </c>
      <c r="CS33" s="345">
        <v>5.1299999999999998E-2</v>
      </c>
      <c r="CT33" s="342">
        <f t="shared" si="33"/>
        <v>0.13307102326970432</v>
      </c>
      <c r="CU33" s="350">
        <f t="shared" si="34"/>
        <v>8.1624615425609903E-3</v>
      </c>
      <c r="CV33" s="343">
        <v>26.75</v>
      </c>
      <c r="CW33" s="343">
        <v>24</v>
      </c>
      <c r="CX33" s="344">
        <f t="shared" si="35"/>
        <v>25.375</v>
      </c>
      <c r="CY33" s="344">
        <v>1.38</v>
      </c>
      <c r="CZ33" s="345">
        <v>0.06</v>
      </c>
      <c r="DA33" s="342">
        <f t="shared" si="36"/>
        <v>0.12199650672530504</v>
      </c>
      <c r="DB33" s="350">
        <f t="shared" si="37"/>
        <v>6.0800677196924304E-3</v>
      </c>
      <c r="DC33" s="346">
        <v>12.25</v>
      </c>
      <c r="DD33" s="346">
        <v>10.75</v>
      </c>
      <c r="DE33" s="346">
        <f t="shared" si="38"/>
        <v>11.5</v>
      </c>
      <c r="DF33" s="346">
        <v>0.82</v>
      </c>
      <c r="DG33" s="342">
        <v>8.5999999999999993E-2</v>
      </c>
      <c r="DH33" s="342">
        <v>0.16983524041439901</v>
      </c>
      <c r="DI33" s="350">
        <f t="shared" si="60"/>
        <v>1.9532900331978285E-3</v>
      </c>
      <c r="DJ33" s="341">
        <v>29.4375</v>
      </c>
      <c r="DK33" s="341">
        <v>27.5625</v>
      </c>
      <c r="DL33" s="344">
        <f t="shared" si="39"/>
        <v>28.5</v>
      </c>
      <c r="DM33" s="344">
        <v>1.46</v>
      </c>
      <c r="DN33" s="342">
        <v>4.4999999999999998E-2</v>
      </c>
      <c r="DO33" s="342">
        <f t="shared" si="58"/>
        <v>0.10250065814907106</v>
      </c>
      <c r="DP33" s="350">
        <f t="shared" si="59"/>
        <v>1.7028108962241478E-3</v>
      </c>
      <c r="DQ33" s="343">
        <v>19.9375</v>
      </c>
      <c r="DR33" s="343">
        <v>17.5</v>
      </c>
      <c r="DS33" s="344">
        <f t="shared" si="40"/>
        <v>18.71875</v>
      </c>
      <c r="DT33" s="344">
        <v>0.82</v>
      </c>
      <c r="DU33" s="345">
        <v>0.05</v>
      </c>
      <c r="DV33" s="342">
        <f t="shared" si="41"/>
        <v>9.9261225962749222E-2</v>
      </c>
      <c r="DW33" s="350">
        <f t="shared" si="42"/>
        <v>3.4248362627736029E-3</v>
      </c>
      <c r="DX33" s="343">
        <v>22.3125</v>
      </c>
      <c r="DY33" s="343">
        <v>18.1875</v>
      </c>
      <c r="DZ33" s="344">
        <f t="shared" si="43"/>
        <v>20.25</v>
      </c>
      <c r="EA33" s="344">
        <v>1.5</v>
      </c>
      <c r="EB33" s="345">
        <v>6.6699999999999995E-2</v>
      </c>
      <c r="EC33" s="342">
        <f t="shared" si="55"/>
        <v>0.15233722126016858</v>
      </c>
      <c r="ED33" s="350">
        <f t="shared" si="56"/>
        <v>4.6721167369268299E-3</v>
      </c>
      <c r="EE33" s="343">
        <v>27.625</v>
      </c>
      <c r="EF33" s="343">
        <v>23</v>
      </c>
      <c r="EG33" s="344">
        <f t="shared" si="44"/>
        <v>25.3125</v>
      </c>
      <c r="EH33" s="344">
        <v>1.22</v>
      </c>
      <c r="EI33" s="345">
        <v>4.6300000000000001E-2</v>
      </c>
      <c r="EJ33" s="342">
        <v>0.10040173190956381</v>
      </c>
      <c r="EK33" s="350">
        <f t="shared" si="45"/>
        <v>6.6717684035448458E-3</v>
      </c>
      <c r="EL33" s="358">
        <v>44.75</v>
      </c>
      <c r="EM33" s="358">
        <v>39.69</v>
      </c>
      <c r="EN33" s="344">
        <f t="shared" si="46"/>
        <v>42.22</v>
      </c>
      <c r="EO33" s="359">
        <v>1.86</v>
      </c>
      <c r="EP33" s="345">
        <v>7.1900000000000006E-2</v>
      </c>
      <c r="EQ33" s="342">
        <f t="shared" si="47"/>
        <v>0.12247902231786267</v>
      </c>
      <c r="ER33" s="350">
        <f t="shared" si="48"/>
        <v>1.0904245922328233E-2</v>
      </c>
      <c r="ES33" s="360">
        <v>19</v>
      </c>
      <c r="ET33" s="360">
        <v>14</v>
      </c>
      <c r="EU33" s="360">
        <f t="shared" si="49"/>
        <v>16.5</v>
      </c>
      <c r="EV33" s="359">
        <v>0.68000000719999998</v>
      </c>
      <c r="EW33" s="345">
        <v>8.5000000000000006E-2</v>
      </c>
      <c r="EX33" s="342">
        <v>0.13283984125973181</v>
      </c>
      <c r="EY33" s="350">
        <f t="shared" si="50"/>
        <v>1.0161158507754609E-2</v>
      </c>
      <c r="EZ33" s="342"/>
      <c r="FA33" s="346">
        <v>1</v>
      </c>
      <c r="FB33" s="346">
        <v>0.68500000000000005</v>
      </c>
      <c r="FC33" s="346">
        <v>0.19</v>
      </c>
      <c r="FD33" s="346">
        <v>0.48</v>
      </c>
      <c r="FE33" s="361">
        <v>1.4698128100000001</v>
      </c>
      <c r="FF33" s="346">
        <v>3.2</v>
      </c>
      <c r="FH33" s="346">
        <v>0.71</v>
      </c>
      <c r="FI33" s="346">
        <v>1.5</v>
      </c>
      <c r="FK33" s="346">
        <v>0.6</v>
      </c>
      <c r="FL33" s="346">
        <v>0.32500000000000001</v>
      </c>
      <c r="FM33" s="344">
        <v>0.86539999999999995</v>
      </c>
      <c r="FN33" s="344">
        <v>1.2</v>
      </c>
      <c r="FO33" s="344">
        <v>0.97499999999999998</v>
      </c>
      <c r="FP33" s="344">
        <v>0.22500000000000001</v>
      </c>
      <c r="FQ33" s="344">
        <v>0.32500000000000001</v>
      </c>
      <c r="FR33" s="344">
        <v>0.67500000000000004</v>
      </c>
      <c r="FS33" s="344">
        <v>0.6</v>
      </c>
      <c r="FT33" s="344">
        <v>1.3</v>
      </c>
      <c r="FU33" s="362">
        <v>1.7417167200000001</v>
      </c>
      <c r="FV33" s="362">
        <v>1.49643712</v>
      </c>
      <c r="FW33" s="344">
        <f t="shared" si="51"/>
        <v>19.563366649999995</v>
      </c>
      <c r="FX33" s="342">
        <f t="shared" si="52"/>
        <v>0.1344485958461217</v>
      </c>
    </row>
    <row r="34" spans="1:180">
      <c r="A34" s="349">
        <v>36644</v>
      </c>
      <c r="B34" s="337">
        <v>18.3125</v>
      </c>
      <c r="C34" s="337">
        <v>16.875</v>
      </c>
      <c r="D34" s="337">
        <f t="shared" si="0"/>
        <v>17.59375</v>
      </c>
      <c r="E34" s="337">
        <v>1.08</v>
      </c>
      <c r="F34" s="338">
        <v>5.2400000000000002E-2</v>
      </c>
      <c r="G34" s="342">
        <f t="shared" si="1"/>
        <v>0.12206772213410977</v>
      </c>
      <c r="H34" s="350">
        <f t="shared" si="2"/>
        <v>6.7283890114520116E-3</v>
      </c>
      <c r="I34" s="337">
        <v>16.875</v>
      </c>
      <c r="J34" s="337">
        <v>14.25</v>
      </c>
      <c r="K34" s="340">
        <f t="shared" si="3"/>
        <v>15.5625</v>
      </c>
      <c r="L34" s="340">
        <v>1.1399999999999999</v>
      </c>
      <c r="M34" s="338">
        <v>7.0900000000000005E-2</v>
      </c>
      <c r="N34" s="342">
        <f t="shared" si="4"/>
        <v>0.155893978203127</v>
      </c>
      <c r="O34" s="350">
        <f t="shared" si="5"/>
        <v>4.9409156175300286E-3</v>
      </c>
      <c r="P34" s="341">
        <v>16.375</v>
      </c>
      <c r="Q34" s="341">
        <v>14.9375</v>
      </c>
      <c r="R34" s="344">
        <f t="shared" si="6"/>
        <v>15.65625</v>
      </c>
      <c r="S34" s="339">
        <v>0.96</v>
      </c>
      <c r="T34" s="342">
        <v>4.2000000000000003E-2</v>
      </c>
      <c r="U34" s="342">
        <f t="shared" si="7"/>
        <v>0.11090091667111723</v>
      </c>
      <c r="V34" s="350">
        <f t="shared" si="8"/>
        <v>9.1693098229944571E-4</v>
      </c>
      <c r="W34" s="343">
        <v>18.875</v>
      </c>
      <c r="X34" s="343">
        <v>16</v>
      </c>
      <c r="Y34" s="344">
        <f t="shared" si="9"/>
        <v>17.4375</v>
      </c>
      <c r="Z34" s="344">
        <v>0.66</v>
      </c>
      <c r="AA34" s="345">
        <v>7.8899999999999998E-2</v>
      </c>
      <c r="AB34" s="342">
        <f t="shared" si="10"/>
        <v>0.12253153318118182</v>
      </c>
      <c r="AC34" s="350">
        <f t="shared" si="11"/>
        <v>3.0392794520085089E-3</v>
      </c>
      <c r="AD34" s="358">
        <v>47.25</v>
      </c>
      <c r="AE34" s="358">
        <v>41.62</v>
      </c>
      <c r="AF34" s="344">
        <f t="shared" si="12"/>
        <v>44.435000000000002</v>
      </c>
      <c r="AG34" s="344">
        <v>1.18</v>
      </c>
      <c r="AH34" s="345">
        <v>0.11169999999999999</v>
      </c>
      <c r="AI34" s="342">
        <f t="shared" si="13"/>
        <v>0.14310296400777012</v>
      </c>
      <c r="AJ34" s="350">
        <f t="shared" si="14"/>
        <v>1.1999874667500387E-2</v>
      </c>
      <c r="AK34" s="343">
        <v>30.125</v>
      </c>
      <c r="AL34" s="343">
        <v>26</v>
      </c>
      <c r="AM34" s="344">
        <f t="shared" si="15"/>
        <v>28.0625</v>
      </c>
      <c r="AN34" s="344">
        <v>1.78</v>
      </c>
      <c r="AO34" s="345">
        <v>9.4399999999999998E-2</v>
      </c>
      <c r="AP34" s="342">
        <f t="shared" si="53"/>
        <v>0.16932118807510754</v>
      </c>
      <c r="AQ34" s="350">
        <f t="shared" si="54"/>
        <v>2.7065718306734897E-2</v>
      </c>
      <c r="AR34" s="341">
        <v>20.625</v>
      </c>
      <c r="AS34" s="341">
        <v>19.25</v>
      </c>
      <c r="AT34" s="344">
        <f t="shared" si="16"/>
        <v>19.9375</v>
      </c>
      <c r="AU34" s="344">
        <v>1.34</v>
      </c>
      <c r="AW34" s="342"/>
      <c r="AX34" s="350"/>
      <c r="AY34" s="343">
        <v>42.75</v>
      </c>
      <c r="AZ34" s="343">
        <v>38.5</v>
      </c>
      <c r="BA34" s="344">
        <f t="shared" si="17"/>
        <v>40.625</v>
      </c>
      <c r="BB34" s="343">
        <v>1.72</v>
      </c>
      <c r="BC34" s="345">
        <v>6.0999999999999999E-2</v>
      </c>
      <c r="BD34" s="342">
        <f t="shared" si="18"/>
        <v>0.1090815220042527</v>
      </c>
      <c r="BE34" s="350">
        <f t="shared" si="19"/>
        <v>3.908182161207965E-3</v>
      </c>
      <c r="BF34" s="343">
        <v>34.875</v>
      </c>
      <c r="BG34" s="343">
        <v>32.0625</v>
      </c>
      <c r="BH34" s="344">
        <f t="shared" si="20"/>
        <v>33.46875</v>
      </c>
      <c r="BI34" s="344">
        <v>1.66</v>
      </c>
      <c r="BJ34" s="345">
        <v>6.2100000000000002E-2</v>
      </c>
      <c r="BK34" s="342">
        <f t="shared" si="21"/>
        <v>0.11864624936787904</v>
      </c>
      <c r="BL34" s="350">
        <f t="shared" si="22"/>
        <v>9.8096954691238754E-3</v>
      </c>
      <c r="BM34" s="350"/>
      <c r="BN34" s="350"/>
      <c r="BO34" s="350"/>
      <c r="BP34" s="350"/>
      <c r="BQ34" s="350"/>
      <c r="BR34" s="350"/>
      <c r="BS34" s="350"/>
      <c r="BT34" s="343">
        <v>22</v>
      </c>
      <c r="BU34" s="343">
        <v>18.875</v>
      </c>
      <c r="BV34" s="344">
        <f t="shared" si="23"/>
        <v>20.4375</v>
      </c>
      <c r="BW34" s="344">
        <v>1.24</v>
      </c>
      <c r="BX34" s="345">
        <v>4.02E-2</v>
      </c>
      <c r="BY34" s="342">
        <f t="shared" si="24"/>
        <v>0.10824157541058832</v>
      </c>
      <c r="BZ34" s="350">
        <f t="shared" si="25"/>
        <v>2.8339877370939346E-3</v>
      </c>
      <c r="CA34" s="341">
        <v>27.8125</v>
      </c>
      <c r="CB34" s="341">
        <v>25.25</v>
      </c>
      <c r="CC34" s="344">
        <f t="shared" si="26"/>
        <v>26.53125</v>
      </c>
      <c r="CD34" s="339">
        <v>0.98</v>
      </c>
      <c r="CE34" s="345">
        <v>0.122</v>
      </c>
      <c r="CF34" s="342">
        <f t="shared" si="27"/>
        <v>0.16626543331675214</v>
      </c>
      <c r="CG34" s="350">
        <f t="shared" si="28"/>
        <v>2.9784861293405407E-3</v>
      </c>
      <c r="CH34" s="343">
        <v>13.1875</v>
      </c>
      <c r="CI34" s="343">
        <v>12.0625</v>
      </c>
      <c r="CJ34" s="344">
        <f t="shared" si="29"/>
        <v>12.625</v>
      </c>
      <c r="CK34" s="344">
        <v>0.62</v>
      </c>
      <c r="CL34" s="345">
        <v>6.6699999999999995E-2</v>
      </c>
      <c r="CM34" s="342">
        <f t="shared" si="30"/>
        <v>0.1229197163877418</v>
      </c>
      <c r="CN34" s="350">
        <f t="shared" si="31"/>
        <v>4.5733619571001029E-3</v>
      </c>
      <c r="CO34" s="343">
        <v>32.1875</v>
      </c>
      <c r="CP34" s="343">
        <v>26.625</v>
      </c>
      <c r="CQ34" s="344">
        <f t="shared" si="32"/>
        <v>29.40625</v>
      </c>
      <c r="CR34" s="344">
        <v>2</v>
      </c>
      <c r="CS34" s="345">
        <v>5.1900000000000002E-2</v>
      </c>
      <c r="CT34" s="342">
        <f t="shared" si="33"/>
        <v>0.1292540519876102</v>
      </c>
      <c r="CU34" s="350">
        <f t="shared" si="34"/>
        <v>7.1245004647798576E-3</v>
      </c>
      <c r="CV34" s="343">
        <v>28.25</v>
      </c>
      <c r="CW34" s="343">
        <v>25.1875</v>
      </c>
      <c r="CX34" s="344">
        <f t="shared" si="35"/>
        <v>26.71875</v>
      </c>
      <c r="CY34" s="344">
        <v>1.46</v>
      </c>
      <c r="CZ34" s="345">
        <v>0.06</v>
      </c>
      <c r="DA34" s="342">
        <f t="shared" si="36"/>
        <v>0.12229815748276063</v>
      </c>
      <c r="DB34" s="350">
        <f t="shared" si="37"/>
        <v>5.3928725107119675E-3</v>
      </c>
      <c r="DC34" s="346">
        <v>13.125</v>
      </c>
      <c r="DD34" s="346">
        <v>11.125</v>
      </c>
      <c r="DE34" s="346">
        <f t="shared" si="38"/>
        <v>12.125</v>
      </c>
      <c r="DF34" s="346">
        <v>0.84</v>
      </c>
      <c r="DG34" s="342">
        <v>8.5999999999999993E-2</v>
      </c>
      <c r="DH34" s="342">
        <v>0.16738828924909277</v>
      </c>
      <c r="DI34" s="350">
        <f t="shared" si="60"/>
        <v>1.8452929346743894E-3</v>
      </c>
      <c r="DJ34" s="341">
        <v>28.8125</v>
      </c>
      <c r="DK34" s="341">
        <v>26.5625</v>
      </c>
      <c r="DL34" s="344">
        <f t="shared" si="39"/>
        <v>27.6875</v>
      </c>
      <c r="DM34" s="344">
        <v>1.46</v>
      </c>
      <c r="DN34" s="342">
        <v>0.05</v>
      </c>
      <c r="DO34" s="342">
        <f t="shared" si="58"/>
        <v>0.10950645192720221</v>
      </c>
      <c r="DP34" s="350">
        <f t="shared" si="59"/>
        <v>1.961703293534831E-3</v>
      </c>
      <c r="DQ34" s="343">
        <v>19.375</v>
      </c>
      <c r="DR34" s="343">
        <v>17.75</v>
      </c>
      <c r="DS34" s="344">
        <f t="shared" si="40"/>
        <v>18.5625</v>
      </c>
      <c r="DT34" s="344">
        <v>0.82</v>
      </c>
      <c r="DU34" s="345">
        <v>0.05</v>
      </c>
      <c r="DV34" s="342">
        <f t="shared" si="41"/>
        <v>9.9683099672758901E-2</v>
      </c>
      <c r="DW34" s="350">
        <f t="shared" si="42"/>
        <v>3.2967273939729668E-3</v>
      </c>
      <c r="DX34" s="343">
        <v>22.4375</v>
      </c>
      <c r="DY34" s="343">
        <v>19.75</v>
      </c>
      <c r="DZ34" s="344">
        <f t="shared" si="43"/>
        <v>21.09375</v>
      </c>
      <c r="EA34" s="344">
        <v>1.5</v>
      </c>
      <c r="EB34" s="345">
        <v>6.6699999999999995E-2</v>
      </c>
      <c r="EC34" s="342">
        <f t="shared" si="55"/>
        <v>0.14881594890162275</v>
      </c>
      <c r="ED34" s="350">
        <f t="shared" si="56"/>
        <v>4.3064462771302218E-3</v>
      </c>
      <c r="EE34" s="343">
        <v>26.9375</v>
      </c>
      <c r="EF34" s="343">
        <v>24.875</v>
      </c>
      <c r="EG34" s="344">
        <f t="shared" si="44"/>
        <v>25.90625</v>
      </c>
      <c r="EH34" s="344">
        <v>1.24</v>
      </c>
      <c r="EI34" s="345">
        <v>4.6300000000000001E-2</v>
      </c>
      <c r="EJ34" s="342">
        <v>0.10002131182193152</v>
      </c>
      <c r="EK34" s="350">
        <f t="shared" si="45"/>
        <v>6.0645067505868556E-3</v>
      </c>
      <c r="EL34" s="358">
        <v>48.06</v>
      </c>
      <c r="EM34" s="358">
        <v>43.12</v>
      </c>
      <c r="EN34" s="344">
        <f t="shared" si="46"/>
        <v>45.59</v>
      </c>
      <c r="EO34" s="359">
        <v>1.86</v>
      </c>
      <c r="EP34" s="345">
        <v>7.1900000000000006E-2</v>
      </c>
      <c r="EQ34" s="342">
        <f t="shared" si="47"/>
        <v>0.11868017580293477</v>
      </c>
      <c r="ER34" s="350">
        <f t="shared" si="48"/>
        <v>1.2130129924802183E-2</v>
      </c>
      <c r="ES34" s="360">
        <v>19.309999999999999</v>
      </c>
      <c r="ET34" s="360">
        <v>17.12</v>
      </c>
      <c r="EU34" s="360">
        <f t="shared" si="49"/>
        <v>18.215</v>
      </c>
      <c r="EV34" s="359">
        <v>0.68000000719999998</v>
      </c>
      <c r="EW34" s="345">
        <v>8.5000000000000006E-2</v>
      </c>
      <c r="EX34" s="342">
        <v>0.12826935908940862</v>
      </c>
      <c r="EY34" s="350">
        <f t="shared" si="50"/>
        <v>1.0722658471670641E-2</v>
      </c>
      <c r="EZ34" s="342"/>
      <c r="FA34" s="346">
        <v>1</v>
      </c>
      <c r="FB34" s="346">
        <v>0.57499999999999996</v>
      </c>
      <c r="FC34" s="346">
        <v>0.15</v>
      </c>
      <c r="FD34" s="346">
        <v>0.45</v>
      </c>
      <c r="FE34" s="361">
        <v>1.5213103800000001</v>
      </c>
      <c r="FF34" s="346">
        <v>2.9</v>
      </c>
      <c r="FH34" s="346">
        <v>0.65</v>
      </c>
      <c r="FI34" s="346">
        <v>1.5</v>
      </c>
      <c r="FK34" s="346">
        <v>0.47499999999999998</v>
      </c>
      <c r="FL34" s="346">
        <v>0.32500000000000001</v>
      </c>
      <c r="FM34" s="344">
        <v>0.67500000000000004</v>
      </c>
      <c r="FN34" s="344">
        <v>1</v>
      </c>
      <c r="FO34" s="344">
        <v>0.8</v>
      </c>
      <c r="FP34" s="344">
        <v>0.2</v>
      </c>
      <c r="FQ34" s="344">
        <v>0.32500000000000001</v>
      </c>
      <c r="FR34" s="344">
        <v>0.6</v>
      </c>
      <c r="FS34" s="344">
        <v>0.52500000000000002</v>
      </c>
      <c r="FT34" s="344">
        <v>1.1000000000000001</v>
      </c>
      <c r="FU34" s="362">
        <v>1.8542872799999999</v>
      </c>
      <c r="FV34" s="362">
        <v>1.5165938699999999</v>
      </c>
      <c r="FW34" s="344">
        <f t="shared" si="51"/>
        <v>18.142191530000002</v>
      </c>
      <c r="FX34" s="342">
        <f t="shared" si="52"/>
        <v>0.13163965951325562</v>
      </c>
    </row>
    <row r="35" spans="1:180">
      <c r="A35" s="349">
        <v>36677</v>
      </c>
      <c r="B35" s="337">
        <v>18.4375</v>
      </c>
      <c r="C35" s="337">
        <v>15.75</v>
      </c>
      <c r="D35" s="337">
        <f t="shared" si="0"/>
        <v>17.09375</v>
      </c>
      <c r="E35" s="337">
        <v>1.08</v>
      </c>
      <c r="F35" s="338">
        <v>5.3600000000000002E-2</v>
      </c>
      <c r="G35" s="342">
        <f t="shared" si="1"/>
        <v>0.12543805345651959</v>
      </c>
      <c r="H35" s="350">
        <f t="shared" si="2"/>
        <v>7.2343712058533082E-3</v>
      </c>
      <c r="I35" s="337">
        <v>18.375</v>
      </c>
      <c r="J35" s="337">
        <v>14.9375</v>
      </c>
      <c r="K35" s="340">
        <f t="shared" si="3"/>
        <v>16.65625</v>
      </c>
      <c r="L35" s="340">
        <v>1.1399999999999999</v>
      </c>
      <c r="M35" s="338">
        <v>6.59E-2</v>
      </c>
      <c r="N35" s="342">
        <f t="shared" si="4"/>
        <v>0.14479252183456026</v>
      </c>
      <c r="O35" s="350">
        <f t="shared" si="5"/>
        <v>4.8015942738532848E-3</v>
      </c>
      <c r="P35" s="341">
        <v>17.75</v>
      </c>
      <c r="Q35" s="341">
        <v>15.9375</v>
      </c>
      <c r="R35" s="344">
        <f t="shared" si="6"/>
        <v>16.84375</v>
      </c>
      <c r="S35" s="339">
        <v>0.96</v>
      </c>
      <c r="T35" s="342">
        <v>4.2700000000000002E-2</v>
      </c>
      <c r="U35" s="342">
        <f t="shared" si="7"/>
        <v>0.10667738622878886</v>
      </c>
      <c r="V35" s="350">
        <f t="shared" si="8"/>
        <v>9.2285848271324311E-4</v>
      </c>
      <c r="W35" s="343">
        <v>23.6875</v>
      </c>
      <c r="X35" s="343">
        <v>17.0625</v>
      </c>
      <c r="Y35" s="344">
        <f t="shared" si="9"/>
        <v>20.375</v>
      </c>
      <c r="Z35" s="344">
        <v>0.66</v>
      </c>
      <c r="AA35" s="345">
        <v>7.8899999999999998E-2</v>
      </c>
      <c r="AB35" s="342">
        <f t="shared" si="10"/>
        <v>0.11616087622942928</v>
      </c>
      <c r="AC35" s="350">
        <f t="shared" si="11"/>
        <v>3.0146984410872831E-3</v>
      </c>
      <c r="AD35" s="358">
        <v>50.88</v>
      </c>
      <c r="AE35" s="358">
        <v>46.06</v>
      </c>
      <c r="AF35" s="344">
        <f t="shared" si="12"/>
        <v>48.47</v>
      </c>
      <c r="AG35" s="344">
        <v>1.18</v>
      </c>
      <c r="AH35" s="345">
        <v>0.1222</v>
      </c>
      <c r="AI35" s="342">
        <f t="shared" si="13"/>
        <v>0.15123533957252611</v>
      </c>
      <c r="AJ35" s="350">
        <f t="shared" si="14"/>
        <v>1.426365318117942E-2</v>
      </c>
      <c r="AK35" s="343">
        <v>30.875</v>
      </c>
      <c r="AL35" s="343">
        <v>28.5</v>
      </c>
      <c r="AM35" s="344">
        <f t="shared" si="15"/>
        <v>29.6875</v>
      </c>
      <c r="AN35" s="344">
        <v>1.78</v>
      </c>
      <c r="AO35" s="345">
        <v>9.64E-2</v>
      </c>
      <c r="AP35" s="342">
        <f t="shared" si="53"/>
        <v>0.16725276045631232</v>
      </c>
      <c r="AQ35" s="350">
        <f t="shared" si="54"/>
        <v>2.7973240264093424E-2</v>
      </c>
      <c r="AR35" s="341">
        <v>20.5</v>
      </c>
      <c r="AS35" s="341">
        <v>19.125</v>
      </c>
      <c r="AT35" s="344">
        <f t="shared" si="16"/>
        <v>19.8125</v>
      </c>
      <c r="AU35" s="344">
        <v>1.34</v>
      </c>
      <c r="AW35" s="342"/>
      <c r="AX35" s="350"/>
      <c r="AY35" s="343">
        <v>41</v>
      </c>
      <c r="AZ35" s="343">
        <v>38.625</v>
      </c>
      <c r="BA35" s="344">
        <f t="shared" si="17"/>
        <v>39.8125</v>
      </c>
      <c r="BB35" s="343">
        <v>1.72</v>
      </c>
      <c r="BC35" s="345">
        <v>6.3799999999999996E-2</v>
      </c>
      <c r="BD35" s="342">
        <f t="shared" si="18"/>
        <v>0.11300900417215454</v>
      </c>
      <c r="BE35" s="350">
        <f t="shared" si="19"/>
        <v>4.2364090570376645E-3</v>
      </c>
      <c r="BF35" s="343">
        <v>37.125</v>
      </c>
      <c r="BG35" s="343">
        <v>32.75</v>
      </c>
      <c r="BH35" s="344">
        <f t="shared" si="20"/>
        <v>34.9375</v>
      </c>
      <c r="BI35" s="344">
        <v>1.66</v>
      </c>
      <c r="BJ35" s="345">
        <v>6.2399999999999997E-2</v>
      </c>
      <c r="BK35" s="342">
        <f t="shared" si="21"/>
        <v>0.11653989997727732</v>
      </c>
      <c r="BL35" s="350">
        <f t="shared" si="22"/>
        <v>1.0081783878536664E-2</v>
      </c>
      <c r="BM35" s="350"/>
      <c r="BN35" s="350"/>
      <c r="BO35" s="350"/>
      <c r="BP35" s="350"/>
      <c r="BQ35" s="350"/>
      <c r="BR35" s="350"/>
      <c r="BS35" s="350"/>
      <c r="BT35" s="343">
        <v>22.5</v>
      </c>
      <c r="BU35" s="343">
        <v>20</v>
      </c>
      <c r="BV35" s="344">
        <f t="shared" si="23"/>
        <v>21.25</v>
      </c>
      <c r="BW35" s="344">
        <v>1.24</v>
      </c>
      <c r="BX35" s="345">
        <v>3.6999999999999998E-2</v>
      </c>
      <c r="BY35" s="342">
        <f t="shared" si="24"/>
        <v>0.102179116595847</v>
      </c>
      <c r="BZ35" s="350">
        <f t="shared" si="25"/>
        <v>2.7991568612666419E-3</v>
      </c>
      <c r="CA35" s="341">
        <v>28.1875</v>
      </c>
      <c r="CB35" s="341">
        <v>25.9375</v>
      </c>
      <c r="CC35" s="344">
        <f t="shared" si="26"/>
        <v>27.0625</v>
      </c>
      <c r="CD35" s="339">
        <v>0.98</v>
      </c>
      <c r="CE35" s="345">
        <v>0.122</v>
      </c>
      <c r="CF35" s="342">
        <f t="shared" si="27"/>
        <v>0.16538408223091294</v>
      </c>
      <c r="CG35" s="350">
        <f t="shared" si="28"/>
        <v>3.0999061932515375E-3</v>
      </c>
      <c r="CH35" s="343">
        <v>14.71875</v>
      </c>
      <c r="CI35" s="343">
        <v>12.34375</v>
      </c>
      <c r="CJ35" s="344">
        <f t="shared" si="29"/>
        <v>13.53125</v>
      </c>
      <c r="CK35" s="344">
        <v>0.62</v>
      </c>
      <c r="CM35" s="342"/>
      <c r="CN35" s="350"/>
      <c r="CO35" s="343">
        <v>34.375</v>
      </c>
      <c r="CP35" s="343">
        <v>29.875</v>
      </c>
      <c r="CQ35" s="344">
        <f t="shared" si="32"/>
        <v>32.125</v>
      </c>
      <c r="CR35" s="344">
        <v>2</v>
      </c>
      <c r="CS35" s="345">
        <v>5.1900000000000002E-2</v>
      </c>
      <c r="CT35" s="342">
        <f t="shared" si="33"/>
        <v>0.12254732361288756</v>
      </c>
      <c r="CU35" s="350">
        <f t="shared" si="34"/>
        <v>7.0676545503535375E-3</v>
      </c>
      <c r="CV35" s="343">
        <v>30.375</v>
      </c>
      <c r="CW35" s="343">
        <v>27</v>
      </c>
      <c r="CX35" s="344">
        <f t="shared" si="35"/>
        <v>28.6875</v>
      </c>
      <c r="CY35" s="344">
        <v>1.46</v>
      </c>
      <c r="CZ35" s="345">
        <v>5.67E-2</v>
      </c>
      <c r="DA35" s="342">
        <f t="shared" si="36"/>
        <v>0.11445679973553724</v>
      </c>
      <c r="DB35" s="350">
        <f t="shared" si="37"/>
        <v>5.2808407241931926E-3</v>
      </c>
      <c r="DC35" s="346">
        <v>15</v>
      </c>
      <c r="DD35" s="346">
        <v>11.8125</v>
      </c>
      <c r="DE35" s="346">
        <f t="shared" si="38"/>
        <v>13.40625</v>
      </c>
      <c r="DF35" s="346">
        <v>0.84</v>
      </c>
      <c r="DG35" s="342">
        <v>8.5999999999999993E-2</v>
      </c>
      <c r="DH35" s="342">
        <v>0.15941835818680739</v>
      </c>
      <c r="DI35" s="350">
        <f t="shared" si="60"/>
        <v>1.8388225077979421E-3</v>
      </c>
      <c r="DJ35" s="341">
        <v>27</v>
      </c>
      <c r="DK35" s="341">
        <v>25.9375</v>
      </c>
      <c r="DL35" s="344">
        <f t="shared" si="39"/>
        <v>26.46875</v>
      </c>
      <c r="DM35" s="344">
        <v>1.46</v>
      </c>
      <c r="DN35" s="342">
        <v>0.05</v>
      </c>
      <c r="DO35" s="342">
        <f t="shared" si="58"/>
        <v>0.11230596127796533</v>
      </c>
      <c r="DP35" s="350">
        <f t="shared" si="59"/>
        <v>2.1050269179990013E-3</v>
      </c>
      <c r="DQ35" s="343">
        <v>20.1875</v>
      </c>
      <c r="DR35" s="343">
        <v>18</v>
      </c>
      <c r="DS35" s="344">
        <f t="shared" si="40"/>
        <v>19.09375</v>
      </c>
      <c r="DT35" s="344">
        <v>0.82</v>
      </c>
      <c r="DU35" s="345">
        <v>0.05</v>
      </c>
      <c r="DV35" s="342">
        <f t="shared" si="41"/>
        <v>9.8277372017025133E-2</v>
      </c>
      <c r="DW35" s="350">
        <f t="shared" si="42"/>
        <v>3.4007622282819197E-3</v>
      </c>
      <c r="DX35" s="343">
        <v>22.625</v>
      </c>
      <c r="DY35" s="343">
        <v>20.5625</v>
      </c>
      <c r="DZ35" s="344">
        <f t="shared" si="43"/>
        <v>21.59375</v>
      </c>
      <c r="EA35" s="344">
        <v>1.5</v>
      </c>
      <c r="EC35" s="342"/>
      <c r="ED35" s="350"/>
      <c r="EE35" s="343">
        <v>27.625</v>
      </c>
      <c r="EF35" s="343">
        <v>25.625</v>
      </c>
      <c r="EG35" s="344">
        <f t="shared" si="44"/>
        <v>26.625</v>
      </c>
      <c r="EH35" s="344">
        <v>1.24</v>
      </c>
      <c r="EI35" s="345">
        <v>4.5699999999999998E-2</v>
      </c>
      <c r="EJ35" s="342">
        <v>9.7914531161252594E-2</v>
      </c>
      <c r="EK35" s="350">
        <f t="shared" si="45"/>
        <v>6.2117120752709963E-3</v>
      </c>
      <c r="EL35" s="358">
        <v>51.88</v>
      </c>
      <c r="EM35" s="358">
        <v>46.25</v>
      </c>
      <c r="EN35" s="344">
        <f t="shared" si="46"/>
        <v>49.064999999999998</v>
      </c>
      <c r="EO35" s="359">
        <v>1.86</v>
      </c>
      <c r="EP35" s="345">
        <v>6.7900000000000002E-2</v>
      </c>
      <c r="EQ35" s="342">
        <f t="shared" si="47"/>
        <v>0.11115551282902625</v>
      </c>
      <c r="ER35" s="350">
        <f t="shared" si="48"/>
        <v>1.3007778232692035E-2</v>
      </c>
      <c r="ES35" s="360">
        <v>20.56</v>
      </c>
      <c r="ET35" s="360">
        <v>18</v>
      </c>
      <c r="EU35" s="360">
        <f t="shared" si="49"/>
        <v>19.28</v>
      </c>
      <c r="EV35" s="359">
        <v>0.68000000719999998</v>
      </c>
      <c r="EW35" s="345">
        <v>8.5500000000000007E-2</v>
      </c>
      <c r="EX35" s="342">
        <v>0.12636483489848982</v>
      </c>
      <c r="EY35" s="350">
        <f t="shared" si="50"/>
        <v>1.184095608443626E-2</v>
      </c>
      <c r="EZ35" s="342"/>
      <c r="FA35" s="346">
        <v>1</v>
      </c>
      <c r="FB35" s="346">
        <v>0.57499999999999996</v>
      </c>
      <c r="FC35" s="346">
        <v>0.15</v>
      </c>
      <c r="FD35" s="346">
        <v>0.45</v>
      </c>
      <c r="FE35" s="361">
        <v>1.63533225</v>
      </c>
      <c r="FF35" s="346">
        <v>2.9</v>
      </c>
      <c r="FH35" s="346">
        <v>0.65</v>
      </c>
      <c r="FI35" s="346">
        <v>1.5</v>
      </c>
      <c r="FK35" s="346">
        <v>0.47499999999999998</v>
      </c>
      <c r="FL35" s="346">
        <v>0.32500000000000001</v>
      </c>
      <c r="FN35" s="344">
        <v>1</v>
      </c>
      <c r="FO35" s="344">
        <v>0.8</v>
      </c>
      <c r="FP35" s="344">
        <v>0.2</v>
      </c>
      <c r="FQ35" s="344">
        <v>0.32500000000000001</v>
      </c>
      <c r="FR35" s="344">
        <v>0.6</v>
      </c>
      <c r="FT35" s="344">
        <v>1.1000000000000001</v>
      </c>
      <c r="FU35" s="362">
        <v>2.0290868400000002</v>
      </c>
      <c r="FV35" s="362">
        <v>1.62475938</v>
      </c>
      <c r="FW35" s="344">
        <f t="shared" si="51"/>
        <v>17.339178469999997</v>
      </c>
      <c r="FX35" s="342">
        <f t="shared" si="52"/>
        <v>0.12918122515989736</v>
      </c>
    </row>
    <row r="36" spans="1:180">
      <c r="A36" s="349">
        <v>36707</v>
      </c>
      <c r="B36" s="337">
        <v>17.3125</v>
      </c>
      <c r="C36" s="337">
        <v>15.5</v>
      </c>
      <c r="D36" s="337">
        <f t="shared" si="0"/>
        <v>16.40625</v>
      </c>
      <c r="E36" s="337">
        <v>1.08</v>
      </c>
      <c r="F36" s="338">
        <v>5.3600000000000002E-2</v>
      </c>
      <c r="G36" s="342">
        <f t="shared" si="1"/>
        <v>0.12852644780367206</v>
      </c>
      <c r="H36" s="350">
        <f t="shared" si="2"/>
        <v>7.2930058436415542E-3</v>
      </c>
      <c r="I36" s="337">
        <v>20.5625</v>
      </c>
      <c r="J36" s="337">
        <v>17.5</v>
      </c>
      <c r="K36" s="340">
        <f t="shared" si="3"/>
        <v>19.03125</v>
      </c>
      <c r="L36" s="340">
        <v>1.1399999999999999</v>
      </c>
      <c r="M36" s="338">
        <v>7.0900000000000005E-2</v>
      </c>
      <c r="N36" s="342">
        <f t="shared" si="4"/>
        <v>0.1400382182087514</v>
      </c>
      <c r="O36" s="350">
        <f t="shared" si="5"/>
        <v>4.5690770085044536E-3</v>
      </c>
      <c r="P36" s="341">
        <v>18.125</v>
      </c>
      <c r="Q36" s="341">
        <v>15.3125</v>
      </c>
      <c r="R36" s="344">
        <f t="shared" si="6"/>
        <v>16.71875</v>
      </c>
      <c r="S36" s="339">
        <v>0.96</v>
      </c>
      <c r="T36" s="342">
        <v>4.2700000000000002E-2</v>
      </c>
      <c r="U36" s="342">
        <f t="shared" si="7"/>
        <v>0.10716653688665989</v>
      </c>
      <c r="V36" s="350">
        <f t="shared" si="8"/>
        <v>9.1214632448774772E-4</v>
      </c>
      <c r="W36" s="343">
        <v>22.5</v>
      </c>
      <c r="X36" s="343">
        <v>19.5</v>
      </c>
      <c r="Y36" s="344">
        <f t="shared" si="9"/>
        <v>21</v>
      </c>
      <c r="Z36" s="344">
        <v>0.66</v>
      </c>
      <c r="AA36" s="345">
        <v>7.8899999999999998E-2</v>
      </c>
      <c r="AB36" s="342">
        <f t="shared" si="10"/>
        <v>0.11503818597702176</v>
      </c>
      <c r="AC36" s="350">
        <f t="shared" si="11"/>
        <v>2.9374372326406752E-3</v>
      </c>
      <c r="AD36" s="358">
        <v>51.38</v>
      </c>
      <c r="AE36" s="358">
        <v>45.62</v>
      </c>
      <c r="AF36" s="344">
        <f t="shared" si="12"/>
        <v>48.5</v>
      </c>
      <c r="AG36" s="344">
        <v>1.18</v>
      </c>
      <c r="AH36" s="345">
        <v>0.1211</v>
      </c>
      <c r="AI36" s="342">
        <f t="shared" si="13"/>
        <v>0.15008876409651295</v>
      </c>
      <c r="AJ36" s="350">
        <f t="shared" si="14"/>
        <v>1.3513021054241283E-2</v>
      </c>
      <c r="AK36" s="343">
        <v>32.6875</v>
      </c>
      <c r="AL36" s="343">
        <v>30.125</v>
      </c>
      <c r="AM36" s="344">
        <f t="shared" si="15"/>
        <v>31.40625</v>
      </c>
      <c r="AN36" s="344">
        <v>1.78</v>
      </c>
      <c r="AO36" s="345">
        <v>9.64E-2</v>
      </c>
      <c r="AP36" s="342">
        <f t="shared" si="53"/>
        <v>0.16328877986706036</v>
      </c>
      <c r="AQ36" s="350">
        <f t="shared" si="54"/>
        <v>2.6870045300037355E-2</v>
      </c>
      <c r="AR36" s="341">
        <v>19.9375</v>
      </c>
      <c r="AS36" s="341">
        <v>18.75</v>
      </c>
      <c r="AT36" s="344">
        <f t="shared" si="16"/>
        <v>19.34375</v>
      </c>
      <c r="AU36" s="344">
        <v>1.34</v>
      </c>
      <c r="AW36" s="342"/>
      <c r="AX36" s="350"/>
      <c r="AY36" s="343">
        <v>41.375</v>
      </c>
      <c r="AZ36" s="343">
        <v>37.875</v>
      </c>
      <c r="BA36" s="344">
        <f t="shared" si="17"/>
        <v>39.625</v>
      </c>
      <c r="BB36" s="343">
        <v>1.72</v>
      </c>
      <c r="BC36" s="345">
        <v>6.3799999999999996E-2</v>
      </c>
      <c r="BD36" s="342">
        <f t="shared" si="18"/>
        <v>0.11324583653344011</v>
      </c>
      <c r="BE36" s="350">
        <f t="shared" si="19"/>
        <v>4.1768574882286458E-3</v>
      </c>
      <c r="BF36" s="343">
        <v>37.5</v>
      </c>
      <c r="BG36" s="343">
        <v>32.375</v>
      </c>
      <c r="BH36" s="344">
        <f t="shared" si="20"/>
        <v>34.9375</v>
      </c>
      <c r="BI36" s="344">
        <v>1.66</v>
      </c>
      <c r="BJ36" s="345">
        <v>6.2399999999999997E-2</v>
      </c>
      <c r="BK36" s="342">
        <f t="shared" si="21"/>
        <v>0.11653989997727732</v>
      </c>
      <c r="BL36" s="350">
        <f t="shared" si="22"/>
        <v>9.919275597462706E-3</v>
      </c>
      <c r="BM36" s="350"/>
      <c r="BN36" s="350"/>
      <c r="BO36" s="350"/>
      <c r="BP36" s="350"/>
      <c r="BQ36" s="350"/>
      <c r="BR36" s="350"/>
      <c r="BS36" s="350"/>
      <c r="BT36" s="343">
        <v>23.875</v>
      </c>
      <c r="BU36" s="343">
        <v>21.5</v>
      </c>
      <c r="BV36" s="344">
        <f t="shared" si="23"/>
        <v>22.6875</v>
      </c>
      <c r="BW36" s="344">
        <v>1.24</v>
      </c>
      <c r="BX36" s="345">
        <v>4.0300000000000002E-2</v>
      </c>
      <c r="BY36" s="342">
        <f t="shared" si="24"/>
        <v>0.10145449366432557</v>
      </c>
      <c r="BZ36" s="350">
        <f t="shared" si="25"/>
        <v>2.7345064631112363E-3</v>
      </c>
      <c r="CA36" s="341">
        <v>28.1875</v>
      </c>
      <c r="CB36" s="341">
        <v>26.5625</v>
      </c>
      <c r="CC36" s="344">
        <f t="shared" si="26"/>
        <v>27.375</v>
      </c>
      <c r="CD36" s="339">
        <v>0.98</v>
      </c>
      <c r="CE36" s="345">
        <v>0.122</v>
      </c>
      <c r="CF36" s="342">
        <f t="shared" si="27"/>
        <v>0.16488184341187284</v>
      </c>
      <c r="CG36" s="350">
        <f t="shared" si="28"/>
        <v>3.040676741014063E-3</v>
      </c>
      <c r="CH36" s="343">
        <v>15.625</v>
      </c>
      <c r="CI36" s="343">
        <v>12.875</v>
      </c>
      <c r="CJ36" s="344">
        <f t="shared" si="29"/>
        <v>14.25</v>
      </c>
      <c r="CK36" s="344">
        <v>0.62</v>
      </c>
      <c r="CM36" s="342"/>
      <c r="CN36" s="350"/>
      <c r="CO36" s="343">
        <v>35.0625</v>
      </c>
      <c r="CP36" s="343">
        <v>32</v>
      </c>
      <c r="CQ36" s="344">
        <f t="shared" si="32"/>
        <v>33.53125</v>
      </c>
      <c r="CR36" s="344">
        <v>2</v>
      </c>
      <c r="CS36" s="345">
        <v>5.1900000000000002E-2</v>
      </c>
      <c r="CT36" s="342">
        <f t="shared" si="33"/>
        <v>0.11951494976619781</v>
      </c>
      <c r="CU36" s="350">
        <f t="shared" si="34"/>
        <v>6.7816643340119194E-3</v>
      </c>
      <c r="CV36" s="343">
        <v>31.3125</v>
      </c>
      <c r="CW36" s="343">
        <v>26.5625</v>
      </c>
      <c r="CX36" s="344">
        <f t="shared" si="35"/>
        <v>28.9375</v>
      </c>
      <c r="CY36" s="344">
        <v>1.46</v>
      </c>
      <c r="CZ36" s="345">
        <v>5.67E-2</v>
      </c>
      <c r="DA36" s="342">
        <f t="shared" si="36"/>
        <v>0.11394790668128185</v>
      </c>
      <c r="DB36" s="350">
        <f t="shared" si="37"/>
        <v>5.1726178603595909E-3</v>
      </c>
      <c r="DC36" s="346">
        <v>13.9375</v>
      </c>
      <c r="DD36" s="346">
        <v>11.5</v>
      </c>
      <c r="DE36" s="346">
        <f t="shared" si="38"/>
        <v>12.71875</v>
      </c>
      <c r="DF36" s="346">
        <v>0.84</v>
      </c>
      <c r="DG36" s="342">
        <v>8.5999999999999993E-2</v>
      </c>
      <c r="DH36" s="342">
        <v>0.16349014830873254</v>
      </c>
      <c r="DI36" s="350">
        <f t="shared" si="60"/>
        <v>1.855391831593661E-3</v>
      </c>
      <c r="DJ36" s="341">
        <v>27.625</v>
      </c>
      <c r="DK36" s="341">
        <v>24.5</v>
      </c>
      <c r="DL36" s="344">
        <f t="shared" si="39"/>
        <v>26.0625</v>
      </c>
      <c r="DM36" s="344">
        <v>1.46</v>
      </c>
      <c r="DN36" s="342">
        <v>0.05</v>
      </c>
      <c r="DO36" s="342">
        <f t="shared" si="58"/>
        <v>0.11329858335204901</v>
      </c>
      <c r="DP36" s="350">
        <f t="shared" si="59"/>
        <v>2.0894014772011669E-3</v>
      </c>
      <c r="DQ36" s="343">
        <v>19.6875</v>
      </c>
      <c r="DR36" s="343">
        <v>17.5</v>
      </c>
      <c r="DS36" s="344">
        <f t="shared" si="40"/>
        <v>18.59375</v>
      </c>
      <c r="DT36" s="344">
        <v>0.82</v>
      </c>
      <c r="DU36" s="345">
        <v>0.05</v>
      </c>
      <c r="DV36" s="342">
        <f t="shared" si="41"/>
        <v>9.95981479440331E-2</v>
      </c>
      <c r="DW36" s="350">
        <f t="shared" si="42"/>
        <v>3.3909123953130373E-3</v>
      </c>
      <c r="DX36" s="343">
        <v>22.25</v>
      </c>
      <c r="DY36" s="343">
        <v>20.125</v>
      </c>
      <c r="DZ36" s="344">
        <f t="shared" si="43"/>
        <v>21.1875</v>
      </c>
      <c r="EA36" s="344">
        <v>1.5</v>
      </c>
      <c r="EB36" s="345">
        <v>6.6699999999999995E-2</v>
      </c>
      <c r="EC36" s="342">
        <f>+((((((EA36/4)*(1+EB36)^0.25))/(DZ36*0.95))+(1+EB36)^(0.25))^4)-1</f>
        <v>0.14844248306059771</v>
      </c>
      <c r="ED36" s="350">
        <f>EC36*($FS36/$FW36)</f>
        <v>4.4221306612404684E-3</v>
      </c>
      <c r="EE36" s="343">
        <v>27.4375</v>
      </c>
      <c r="EF36" s="343">
        <v>24.0625</v>
      </c>
      <c r="EG36" s="344">
        <f t="shared" si="44"/>
        <v>25.75</v>
      </c>
      <c r="EH36" s="344">
        <v>1.24</v>
      </c>
      <c r="EI36" s="345">
        <v>4.6300000000000001E-2</v>
      </c>
      <c r="EJ36" s="342">
        <v>0.10035347414752582</v>
      </c>
      <c r="EK36" s="350">
        <f t="shared" si="45"/>
        <v>6.2638183384338443E-3</v>
      </c>
      <c r="EL36" s="358">
        <v>51.88</v>
      </c>
      <c r="EM36" s="358">
        <v>48</v>
      </c>
      <c r="EN36" s="344">
        <f t="shared" si="46"/>
        <v>49.94</v>
      </c>
      <c r="EO36" s="359">
        <v>1.92</v>
      </c>
      <c r="EP36" s="345">
        <v>7.1900000000000006E-2</v>
      </c>
      <c r="EQ36" s="342">
        <f t="shared" si="47"/>
        <v>0.11594216329513385</v>
      </c>
      <c r="ER36" s="350">
        <f t="shared" si="48"/>
        <v>1.2573677588167437E-2</v>
      </c>
      <c r="ES36" s="360">
        <v>20.62</v>
      </c>
      <c r="ET36" s="360">
        <v>18.88</v>
      </c>
      <c r="EU36" s="360">
        <f t="shared" si="49"/>
        <v>19.75</v>
      </c>
      <c r="EV36" s="359">
        <v>0.68000000719999998</v>
      </c>
      <c r="EW36" s="345">
        <v>8.5500000000000007E-2</v>
      </c>
      <c r="EX36" s="342">
        <v>0.12537916103116431</v>
      </c>
      <c r="EY36" s="350">
        <f t="shared" si="50"/>
        <v>1.1029918881474286E-2</v>
      </c>
      <c r="EZ36" s="342"/>
      <c r="FA36" s="346">
        <v>1</v>
      </c>
      <c r="FB36" s="346">
        <v>0.57499999999999996</v>
      </c>
      <c r="FC36" s="346">
        <v>0.15</v>
      </c>
      <c r="FD36" s="346">
        <v>0.45</v>
      </c>
      <c r="FE36" s="361">
        <v>1.5866831700000001</v>
      </c>
      <c r="FF36" s="346">
        <v>2.9</v>
      </c>
      <c r="FH36" s="346">
        <v>0.65</v>
      </c>
      <c r="FI36" s="346">
        <v>1.5</v>
      </c>
      <c r="FK36" s="346">
        <v>0.47499999999999998</v>
      </c>
      <c r="FL36" s="346">
        <v>0.32500000000000001</v>
      </c>
      <c r="FN36" s="344">
        <v>1</v>
      </c>
      <c r="FO36" s="344">
        <v>0.8</v>
      </c>
      <c r="FP36" s="344">
        <v>0.2</v>
      </c>
      <c r="FQ36" s="344">
        <v>0.32500000000000001</v>
      </c>
      <c r="FR36" s="344">
        <v>0.6</v>
      </c>
      <c r="FS36" s="344">
        <v>0.52500000000000002</v>
      </c>
      <c r="FT36" s="344">
        <v>1.1000000000000001</v>
      </c>
      <c r="FU36" s="362">
        <v>1.9112031999999999</v>
      </c>
      <c r="FV36" s="362">
        <v>1.55036124</v>
      </c>
      <c r="FW36" s="344">
        <f t="shared" si="51"/>
        <v>17.62324761</v>
      </c>
      <c r="FX36" s="342">
        <f t="shared" si="52"/>
        <v>0.12954558242116515</v>
      </c>
    </row>
    <row r="37" spans="1:180">
      <c r="A37" s="349">
        <v>36738</v>
      </c>
      <c r="B37" s="337">
        <v>18.1875</v>
      </c>
      <c r="C37" s="337">
        <v>16.0625</v>
      </c>
      <c r="D37" s="337">
        <f t="shared" si="0"/>
        <v>17.125</v>
      </c>
      <c r="E37" s="337">
        <v>1.08</v>
      </c>
      <c r="F37" s="338">
        <v>5.96E-2</v>
      </c>
      <c r="G37" s="342">
        <f t="shared" si="1"/>
        <v>0.13171204348081034</v>
      </c>
      <c r="H37" s="350">
        <f t="shared" si="2"/>
        <v>5.5334812038659907E-3</v>
      </c>
      <c r="I37" s="337">
        <v>20.625</v>
      </c>
      <c r="J37" s="337">
        <v>17.75</v>
      </c>
      <c r="K37" s="340">
        <f t="shared" si="3"/>
        <v>19.1875</v>
      </c>
      <c r="L37" s="340">
        <v>1.1399999999999999</v>
      </c>
      <c r="M37" s="338">
        <v>6.8400000000000002E-2</v>
      </c>
      <c r="N37" s="342">
        <f t="shared" si="4"/>
        <v>0.13680197871447364</v>
      </c>
      <c r="O37" s="350">
        <f t="shared" si="5"/>
        <v>3.9410189919310288E-3</v>
      </c>
      <c r="P37" s="341">
        <v>17.0625</v>
      </c>
      <c r="Q37" s="341">
        <v>15.8125</v>
      </c>
      <c r="R37" s="344">
        <f t="shared" si="6"/>
        <v>16.4375</v>
      </c>
      <c r="S37" s="339">
        <v>0.96</v>
      </c>
      <c r="T37" s="342">
        <v>4.2700000000000002E-2</v>
      </c>
      <c r="U37" s="342">
        <f t="shared" si="7"/>
        <v>0.1082949446466297</v>
      </c>
      <c r="V37" s="350">
        <f t="shared" si="8"/>
        <v>1.0399275351449591E-3</v>
      </c>
      <c r="W37" s="343">
        <v>24.5</v>
      </c>
      <c r="X37" s="343">
        <v>21</v>
      </c>
      <c r="Y37" s="344">
        <f t="shared" si="9"/>
        <v>22.75</v>
      </c>
      <c r="Z37" s="344">
        <v>0.68</v>
      </c>
      <c r="AA37" s="345">
        <v>7.8899999999999998E-2</v>
      </c>
      <c r="AB37" s="342">
        <f t="shared" si="10"/>
        <v>0.11324834661464767</v>
      </c>
      <c r="AC37" s="350">
        <f t="shared" si="11"/>
        <v>3.3984179253040299E-3</v>
      </c>
      <c r="AD37" s="358">
        <v>54.44</v>
      </c>
      <c r="AE37" s="358">
        <v>46.81</v>
      </c>
      <c r="AF37" s="344">
        <f t="shared" si="12"/>
        <v>50.625</v>
      </c>
      <c r="AG37" s="344">
        <v>1.18</v>
      </c>
      <c r="AH37" s="345">
        <v>0.12379999999999999</v>
      </c>
      <c r="AI37" s="342">
        <f t="shared" si="13"/>
        <v>0.15162762783275641</v>
      </c>
      <c r="AJ37" s="350">
        <f t="shared" si="14"/>
        <v>1.245834401683623E-2</v>
      </c>
      <c r="AK37" s="343">
        <v>33.1875</v>
      </c>
      <c r="AL37" s="343">
        <v>30.9375</v>
      </c>
      <c r="AM37" s="344">
        <f t="shared" si="15"/>
        <v>32.0625</v>
      </c>
      <c r="AN37" s="344">
        <v>1.78</v>
      </c>
      <c r="AO37" s="345">
        <v>9.64E-2</v>
      </c>
      <c r="AP37" s="342">
        <f t="shared" si="53"/>
        <v>0.16188979116580215</v>
      </c>
      <c r="AQ37" s="350">
        <f t="shared" si="54"/>
        <v>3.2646276267762134E-2</v>
      </c>
      <c r="AR37" s="341">
        <v>20.125</v>
      </c>
      <c r="AS37" s="341">
        <v>19.1875</v>
      </c>
      <c r="AT37" s="344">
        <f t="shared" si="16"/>
        <v>19.65625</v>
      </c>
      <c r="AU37" s="344">
        <v>1.34</v>
      </c>
      <c r="AW37" s="342"/>
      <c r="AX37" s="350"/>
      <c r="AY37" s="343">
        <v>40.6875</v>
      </c>
      <c r="AZ37" s="343">
        <v>37.625</v>
      </c>
      <c r="BA37" s="344">
        <f t="shared" si="17"/>
        <v>39.15625</v>
      </c>
      <c r="BB37" s="343">
        <v>1.72</v>
      </c>
      <c r="BC37" s="345">
        <v>6.3799999999999996E-2</v>
      </c>
      <c r="BD37" s="342">
        <f t="shared" si="18"/>
        <v>0.11384801072165107</v>
      </c>
      <c r="BE37" s="350">
        <f t="shared" si="19"/>
        <v>3.6897260094245973E-3</v>
      </c>
      <c r="BF37" s="343">
        <v>35.5</v>
      </c>
      <c r="BG37" s="343">
        <v>32.125</v>
      </c>
      <c r="BH37" s="344">
        <f t="shared" si="20"/>
        <v>33.8125</v>
      </c>
      <c r="BI37" s="344">
        <v>1.66</v>
      </c>
      <c r="BJ37" s="345">
        <v>6.2399999999999997E-2</v>
      </c>
      <c r="BK37" s="342">
        <f t="shared" si="21"/>
        <v>0.11837607151646701</v>
      </c>
      <c r="BL37" s="350">
        <f t="shared" si="22"/>
        <v>9.093871310351628E-3</v>
      </c>
      <c r="BM37" s="350"/>
      <c r="BN37" s="350"/>
      <c r="BO37" s="350"/>
      <c r="BP37" s="350"/>
      <c r="BQ37" s="350"/>
      <c r="BR37" s="350"/>
      <c r="BS37" s="350"/>
      <c r="BT37" s="343">
        <v>24</v>
      </c>
      <c r="BU37" s="343">
        <v>21.625</v>
      </c>
      <c r="BV37" s="344">
        <f t="shared" si="23"/>
        <v>22.8125</v>
      </c>
      <c r="BW37" s="344">
        <v>1.24</v>
      </c>
      <c r="BX37" s="345">
        <v>4.53E-2</v>
      </c>
      <c r="BY37" s="342">
        <f t="shared" si="24"/>
        <v>0.10640451080934299</v>
      </c>
      <c r="BZ37" s="350">
        <f t="shared" si="25"/>
        <v>2.9376008309443557E-3</v>
      </c>
      <c r="CA37" s="341">
        <v>28.6875</v>
      </c>
      <c r="CB37" s="341">
        <v>26.1875</v>
      </c>
      <c r="CC37" s="344">
        <f t="shared" si="26"/>
        <v>27.4375</v>
      </c>
      <c r="CD37" s="339">
        <v>0.98</v>
      </c>
      <c r="CE37" s="345">
        <v>0.13159999999999999</v>
      </c>
      <c r="CF37" s="342">
        <f t="shared" si="27"/>
        <v>0.17474884362122656</v>
      </c>
      <c r="CG37" s="350">
        <f t="shared" si="28"/>
        <v>2.936616625240519E-3</v>
      </c>
      <c r="CH37" s="343">
        <v>13.890625</v>
      </c>
      <c r="CI37" s="343">
        <v>12.625</v>
      </c>
      <c r="CJ37" s="344">
        <f t="shared" si="29"/>
        <v>13.2578125</v>
      </c>
      <c r="CK37" s="344">
        <v>0.62</v>
      </c>
      <c r="CL37" s="345">
        <v>6.6699999999999995E-2</v>
      </c>
      <c r="CM37" s="342">
        <f>+((((((CK37/4)*(1+CL37)^0.25))/(CJ37*0.95))+(1+CL37)^(0.25))^4)-1</f>
        <v>0.12018686986123028</v>
      </c>
      <c r="CN37" s="350">
        <f>CM37*($FM37/$FW37)</f>
        <v>4.9050207458205142E-3</v>
      </c>
      <c r="CO37" s="343">
        <v>33.5</v>
      </c>
      <c r="CP37" s="343">
        <v>31.25</v>
      </c>
      <c r="CQ37" s="344">
        <f t="shared" si="32"/>
        <v>32.375</v>
      </c>
      <c r="CR37" s="344">
        <v>2</v>
      </c>
      <c r="CS37" s="345">
        <v>5.4399999999999997E-2</v>
      </c>
      <c r="CT37" s="342">
        <f t="shared" si="33"/>
        <v>0.1246550956180914</v>
      </c>
      <c r="CU37" s="350">
        <f t="shared" si="34"/>
        <v>7.1821782680092251E-3</v>
      </c>
      <c r="CV37" s="343">
        <v>29.125</v>
      </c>
      <c r="CW37" s="343">
        <v>26.875</v>
      </c>
      <c r="CX37" s="344">
        <f t="shared" si="35"/>
        <v>28</v>
      </c>
      <c r="CY37" s="344">
        <v>1.46</v>
      </c>
      <c r="CZ37" s="345">
        <v>5.67E-2</v>
      </c>
      <c r="DA37" s="342">
        <f t="shared" si="36"/>
        <v>0.11590406440698398</v>
      </c>
      <c r="DB37" s="350">
        <f t="shared" si="37"/>
        <v>5.2867304648924404E-3</v>
      </c>
      <c r="DC37" s="346">
        <v>15.1875</v>
      </c>
      <c r="DD37" s="346">
        <v>12.25</v>
      </c>
      <c r="DE37" s="346">
        <f t="shared" si="38"/>
        <v>13.71875</v>
      </c>
      <c r="DF37" s="346">
        <v>0.84</v>
      </c>
      <c r="DG37" s="342">
        <v>8.5999999999999993E-2</v>
      </c>
      <c r="DH37" s="342">
        <v>0.15770566049043189</v>
      </c>
      <c r="DI37" s="350">
        <f t="shared" si="60"/>
        <v>1.7037061770823151E-3</v>
      </c>
      <c r="DJ37" s="341">
        <v>27.5625</v>
      </c>
      <c r="DK37" s="341">
        <v>26.0625</v>
      </c>
      <c r="DL37" s="344">
        <f t="shared" si="39"/>
        <v>26.8125</v>
      </c>
      <c r="DM37" s="344">
        <v>1.46</v>
      </c>
      <c r="DN37" s="342">
        <v>0.05</v>
      </c>
      <c r="DO37" s="342">
        <f t="shared" si="58"/>
        <v>0.11149004191437362</v>
      </c>
      <c r="DP37" s="350">
        <f t="shared" si="59"/>
        <v>1.605913805942801E-3</v>
      </c>
      <c r="DQ37" s="343">
        <v>18.5625</v>
      </c>
      <c r="DR37" s="343">
        <v>16.875</v>
      </c>
      <c r="DS37" s="344">
        <f t="shared" si="40"/>
        <v>17.71875</v>
      </c>
      <c r="DT37" s="344">
        <v>0.82</v>
      </c>
      <c r="DU37" s="345">
        <v>0.05</v>
      </c>
      <c r="DV37" s="342">
        <f t="shared" si="41"/>
        <v>0.10209211150663866</v>
      </c>
      <c r="DW37" s="350">
        <f t="shared" si="42"/>
        <v>2.9410901374004395E-3</v>
      </c>
      <c r="DX37" s="343">
        <v>22.4375</v>
      </c>
      <c r="DY37" s="343">
        <v>20.5625</v>
      </c>
      <c r="DZ37" s="344">
        <f t="shared" si="43"/>
        <v>21.5</v>
      </c>
      <c r="EA37" s="344">
        <v>1.55</v>
      </c>
      <c r="EB37" s="345">
        <v>6.6699999999999995E-2</v>
      </c>
      <c r="EC37" s="342">
        <f>+((((((EA37/4)*(1+EB37)^0.25))/(DZ37*0.95))+(1+EB37)^(0.25))^4)-1</f>
        <v>0.14998198683148067</v>
      </c>
      <c r="ED37" s="350">
        <f>EC37*($FS37/$FW37)</f>
        <v>4.3207113238039616E-3</v>
      </c>
      <c r="EE37" s="343">
        <v>25.5</v>
      </c>
      <c r="EF37" s="343">
        <v>23.9375</v>
      </c>
      <c r="EG37" s="344">
        <f t="shared" si="44"/>
        <v>24.71875</v>
      </c>
      <c r="EH37" s="344">
        <v>1.24</v>
      </c>
      <c r="EI37" s="345">
        <v>4.6300000000000001E-2</v>
      </c>
      <c r="EJ37" s="342">
        <v>0.10265312343043509</v>
      </c>
      <c r="EK37" s="350">
        <f t="shared" si="45"/>
        <v>5.9145037640830934E-3</v>
      </c>
      <c r="EL37" s="358">
        <v>52.38</v>
      </c>
      <c r="EM37" s="358">
        <v>48.12</v>
      </c>
      <c r="EN37" s="344">
        <f t="shared" si="46"/>
        <v>50.25</v>
      </c>
      <c r="EO37" s="359">
        <v>1.92</v>
      </c>
      <c r="EP37" s="345">
        <v>7.1900000000000006E-2</v>
      </c>
      <c r="EQ37" s="342">
        <f t="shared" si="47"/>
        <v>0.11566636962600807</v>
      </c>
      <c r="ER37" s="350">
        <f t="shared" si="48"/>
        <v>1.0724919657100502E-2</v>
      </c>
      <c r="ES37" s="360">
        <v>20.190000000000001</v>
      </c>
      <c r="ET37" s="360">
        <v>18.88</v>
      </c>
      <c r="EU37" s="360">
        <f t="shared" si="49"/>
        <v>19.535</v>
      </c>
      <c r="EV37" s="359">
        <v>0.68000000719999998</v>
      </c>
      <c r="EW37" s="345">
        <v>8.5500000000000007E-2</v>
      </c>
      <c r="EX37" s="342">
        <v>0.12582408852477323</v>
      </c>
      <c r="EY37" s="350">
        <f t="shared" si="50"/>
        <v>9.4241552555032193E-3</v>
      </c>
      <c r="EZ37" s="342"/>
      <c r="FA37" s="346">
        <v>0.875</v>
      </c>
      <c r="FB37" s="346">
        <v>0.6</v>
      </c>
      <c r="FC37" s="346">
        <v>0.2</v>
      </c>
      <c r="FD37" s="346">
        <v>0.625</v>
      </c>
      <c r="FE37" s="361">
        <v>1.7112642600000001</v>
      </c>
      <c r="FF37" s="346">
        <v>4.2</v>
      </c>
      <c r="FH37" s="346">
        <v>0.67500000000000004</v>
      </c>
      <c r="FI37" s="346">
        <v>1.6</v>
      </c>
      <c r="FK37" s="346">
        <v>0.57499999999999996</v>
      </c>
      <c r="FL37" s="346">
        <v>0.35</v>
      </c>
      <c r="FM37" s="344">
        <v>0.85</v>
      </c>
      <c r="FN37" s="344">
        <v>1.2</v>
      </c>
      <c r="FO37" s="344">
        <v>0.95</v>
      </c>
      <c r="FP37" s="344">
        <v>0.22500000000000001</v>
      </c>
      <c r="FQ37" s="344">
        <v>0.3</v>
      </c>
      <c r="FR37" s="344">
        <v>0.6</v>
      </c>
      <c r="FS37" s="344">
        <v>0.6</v>
      </c>
      <c r="FT37" s="344">
        <v>1.2</v>
      </c>
      <c r="FU37" s="362">
        <v>1.93117684</v>
      </c>
      <c r="FV37" s="362">
        <v>1.5599609999999999</v>
      </c>
      <c r="FW37" s="344">
        <f t="shared" si="51"/>
        <v>20.827402099999997</v>
      </c>
      <c r="FX37" s="342">
        <f t="shared" si="52"/>
        <v>0.13168421031644398</v>
      </c>
    </row>
    <row r="38" spans="1:180">
      <c r="A38" s="349">
        <v>36769</v>
      </c>
      <c r="B38" s="337">
        <v>19.5625</v>
      </c>
      <c r="C38" s="337">
        <v>17.90625</v>
      </c>
      <c r="D38" s="337">
        <f t="shared" si="0"/>
        <v>18.734375</v>
      </c>
      <c r="E38" s="337">
        <v>1.08</v>
      </c>
      <c r="F38" s="338">
        <v>5.96E-2</v>
      </c>
      <c r="G38" s="342">
        <f t="shared" si="1"/>
        <v>0.12537682862205157</v>
      </c>
      <c r="H38" s="350">
        <f t="shared" si="2"/>
        <v>5.1607973347335195E-3</v>
      </c>
      <c r="I38" s="337">
        <v>23.25</v>
      </c>
      <c r="J38" s="337">
        <v>20</v>
      </c>
      <c r="K38" s="340">
        <f t="shared" si="3"/>
        <v>21.625</v>
      </c>
      <c r="L38" s="340">
        <v>1.1399999999999999</v>
      </c>
      <c r="M38" s="338">
        <v>6.8400000000000002E-2</v>
      </c>
      <c r="N38" s="342">
        <f t="shared" si="4"/>
        <v>0.12893210268040001</v>
      </c>
      <c r="O38" s="350">
        <f t="shared" si="5"/>
        <v>3.6391820950607192E-3</v>
      </c>
      <c r="P38" s="341">
        <v>17.9375</v>
      </c>
      <c r="Q38" s="341">
        <v>16.375</v>
      </c>
      <c r="R38" s="344">
        <f t="shared" si="6"/>
        <v>17.15625</v>
      </c>
      <c r="S38" s="339">
        <v>0.96</v>
      </c>
      <c r="T38" s="342">
        <v>4.2700000000000002E-2</v>
      </c>
      <c r="U38" s="342">
        <f t="shared" si="7"/>
        <v>0.10548637249243598</v>
      </c>
      <c r="V38" s="350">
        <f t="shared" si="8"/>
        <v>9.9247099847315189E-4</v>
      </c>
      <c r="W38" s="343">
        <v>26.5</v>
      </c>
      <c r="X38" s="343">
        <v>21.5</v>
      </c>
      <c r="Y38" s="344">
        <f t="shared" si="9"/>
        <v>24</v>
      </c>
      <c r="Z38" s="344">
        <v>0.68</v>
      </c>
      <c r="AA38" s="345">
        <v>9.4600000000000004E-2</v>
      </c>
      <c r="AB38" s="342">
        <f t="shared" si="10"/>
        <v>0.12761290256048818</v>
      </c>
      <c r="AC38" s="350">
        <f t="shared" si="11"/>
        <v>3.7520280413278762E-3</v>
      </c>
      <c r="AD38" s="358">
        <v>59.75</v>
      </c>
      <c r="AE38" s="358">
        <v>52.31</v>
      </c>
      <c r="AF38" s="344">
        <f t="shared" si="12"/>
        <v>56.03</v>
      </c>
      <c r="AG38" s="344">
        <v>1.18</v>
      </c>
      <c r="AH38" s="345">
        <v>0.1225</v>
      </c>
      <c r="AI38" s="342">
        <f t="shared" si="13"/>
        <v>0.14759185887644</v>
      </c>
      <c r="AJ38" s="350">
        <f t="shared" si="14"/>
        <v>1.2739248177293164E-2</v>
      </c>
      <c r="AK38" s="343">
        <v>36.9375</v>
      </c>
      <c r="AL38" s="343">
        <v>31.875</v>
      </c>
      <c r="AM38" s="344">
        <f t="shared" si="15"/>
        <v>34.40625</v>
      </c>
      <c r="AN38" s="344">
        <v>1.78</v>
      </c>
      <c r="AO38" s="345">
        <v>9.64E-2</v>
      </c>
      <c r="AP38" s="342">
        <f t="shared" si="53"/>
        <v>0.15733781602089625</v>
      </c>
      <c r="AQ38" s="350">
        <f t="shared" si="54"/>
        <v>3.1086646826118357E-2</v>
      </c>
      <c r="AR38" s="341">
        <v>21.875</v>
      </c>
      <c r="AS38" s="341">
        <v>19.625</v>
      </c>
      <c r="AT38" s="344">
        <f t="shared" si="16"/>
        <v>20.75</v>
      </c>
      <c r="AU38" s="344">
        <v>1.34</v>
      </c>
      <c r="AW38" s="342"/>
      <c r="AX38" s="350"/>
      <c r="AY38" s="343">
        <v>43.125</v>
      </c>
      <c r="AZ38" s="343">
        <v>39.125</v>
      </c>
      <c r="BA38" s="344">
        <f t="shared" si="17"/>
        <v>41.125</v>
      </c>
      <c r="BB38" s="343">
        <v>1.72</v>
      </c>
      <c r="BC38" s="345">
        <v>6.3799999999999996E-2</v>
      </c>
      <c r="BD38" s="342">
        <f t="shared" si="18"/>
        <v>0.11141263226347409</v>
      </c>
      <c r="BE38" s="350">
        <f t="shared" si="19"/>
        <v>3.5377706876431937E-3</v>
      </c>
      <c r="BF38" s="343">
        <v>40.0625</v>
      </c>
      <c r="BG38" s="343">
        <v>34.8125</v>
      </c>
      <c r="BH38" s="344">
        <f t="shared" si="20"/>
        <v>37.4375</v>
      </c>
      <c r="BI38" s="344">
        <v>1.66</v>
      </c>
      <c r="BJ38" s="345">
        <v>6.2399999999999997E-2</v>
      </c>
      <c r="BK38" s="342">
        <f t="shared" si="21"/>
        <v>0.11286143792914283</v>
      </c>
      <c r="BL38" s="350">
        <f t="shared" si="22"/>
        <v>8.4948757906095577E-3</v>
      </c>
      <c r="BM38" s="350"/>
      <c r="BN38" s="350"/>
      <c r="BO38" s="350"/>
      <c r="BP38" s="350"/>
      <c r="BQ38" s="350"/>
      <c r="BR38" s="350"/>
      <c r="BS38" s="350"/>
      <c r="BT38" s="343">
        <v>23.9375</v>
      </c>
      <c r="BU38" s="343">
        <v>22.125</v>
      </c>
      <c r="BV38" s="344">
        <f t="shared" si="23"/>
        <v>23.03125</v>
      </c>
      <c r="BW38" s="344">
        <v>1.24</v>
      </c>
      <c r="BX38" s="345">
        <v>4.53E-2</v>
      </c>
      <c r="BY38" s="342">
        <f t="shared" si="24"/>
        <v>0.1058118391197751</v>
      </c>
      <c r="BZ38" s="350">
        <f t="shared" si="25"/>
        <v>2.8621578316518092E-3</v>
      </c>
      <c r="CA38" s="341">
        <v>30.3125</v>
      </c>
      <c r="CB38" s="341">
        <v>27.625</v>
      </c>
      <c r="CC38" s="344">
        <f t="shared" si="26"/>
        <v>28.96875</v>
      </c>
      <c r="CD38" s="339">
        <v>0.98</v>
      </c>
      <c r="CE38" s="345">
        <v>0.13159999999999999</v>
      </c>
      <c r="CF38" s="342">
        <f t="shared" si="27"/>
        <v>0.17243765376275633</v>
      </c>
      <c r="CG38" s="350">
        <f t="shared" si="28"/>
        <v>2.8391714600763595E-3</v>
      </c>
      <c r="CH38" s="343">
        <v>16.28125</v>
      </c>
      <c r="CI38" s="343">
        <v>13.3125</v>
      </c>
      <c r="CJ38" s="344">
        <f t="shared" si="29"/>
        <v>14.796875</v>
      </c>
      <c r="CK38" s="344">
        <v>0.62</v>
      </c>
      <c r="CL38" s="345">
        <v>6.6699999999999995E-2</v>
      </c>
      <c r="CM38" s="342">
        <f>+((((((CK38/4)*(1+CL38)^0.25))/(CJ38*0.95))+(1+CL38)^(0.25))^4)-1</f>
        <v>0.11453181169406301</v>
      </c>
      <c r="CN38" s="350">
        <f>CM38*($FM38/$FW38)</f>
        <v>4.5796947036704696E-3</v>
      </c>
      <c r="CO38" s="343">
        <v>35.125</v>
      </c>
      <c r="CP38" s="343">
        <v>31.625</v>
      </c>
      <c r="CQ38" s="344">
        <f t="shared" si="32"/>
        <v>33.375</v>
      </c>
      <c r="CR38" s="344">
        <v>2</v>
      </c>
      <c r="CS38" s="345">
        <v>6.0600000000000001E-2</v>
      </c>
      <c r="CT38" s="342">
        <f t="shared" si="33"/>
        <v>0.12910087342997101</v>
      </c>
      <c r="CU38" s="350">
        <f t="shared" si="34"/>
        <v>7.2878914913480572E-3</v>
      </c>
      <c r="CV38" s="343">
        <v>29.9375</v>
      </c>
      <c r="CW38" s="343">
        <v>26.5</v>
      </c>
      <c r="CX38" s="344">
        <f t="shared" si="35"/>
        <v>28.21875</v>
      </c>
      <c r="CY38" s="344">
        <v>1.46</v>
      </c>
      <c r="CZ38" s="345">
        <v>5.67E-2</v>
      </c>
      <c r="DA38" s="342">
        <f t="shared" si="36"/>
        <v>0.11543576757112106</v>
      </c>
      <c r="DB38" s="350">
        <f t="shared" si="37"/>
        <v>5.1588805432468687E-3</v>
      </c>
      <c r="DC38" s="346">
        <v>16.0625</v>
      </c>
      <c r="DD38" s="346">
        <v>14.25</v>
      </c>
      <c r="DE38" s="346">
        <f t="shared" si="38"/>
        <v>15.15625</v>
      </c>
      <c r="DF38" s="346">
        <v>0.84</v>
      </c>
      <c r="DG38" s="342">
        <v>8.5999999999999993E-2</v>
      </c>
      <c r="DH38" s="342">
        <v>0.15075648309470457</v>
      </c>
      <c r="DI38" s="350">
        <f t="shared" si="60"/>
        <v>1.5956953774127075E-3</v>
      </c>
      <c r="DJ38" s="341">
        <v>27.75</v>
      </c>
      <c r="DK38" s="341">
        <v>26.375</v>
      </c>
      <c r="DL38" s="344">
        <f t="shared" si="39"/>
        <v>27.0625</v>
      </c>
      <c r="DM38" s="344">
        <v>1.46</v>
      </c>
      <c r="DN38" s="342">
        <v>0.05</v>
      </c>
      <c r="DO38" s="342">
        <f t="shared" si="58"/>
        <v>0.1109099383607548</v>
      </c>
      <c r="DP38" s="350">
        <f t="shared" si="59"/>
        <v>1.5652481168605984E-3</v>
      </c>
      <c r="DQ38" s="343">
        <v>19.25</v>
      </c>
      <c r="DR38" s="343">
        <v>17.125</v>
      </c>
      <c r="DS38" s="344">
        <f t="shared" si="40"/>
        <v>18.1875</v>
      </c>
      <c r="DT38" s="344">
        <v>0.82</v>
      </c>
      <c r="DU38" s="345">
        <v>4.7500000000000001E-2</v>
      </c>
      <c r="DV38" s="342">
        <f t="shared" si="41"/>
        <v>9.8104916189828417E-2</v>
      </c>
      <c r="DW38" s="350">
        <f t="shared" si="42"/>
        <v>2.7690671835272082E-3</v>
      </c>
      <c r="DX38" s="343">
        <v>23.3125</v>
      </c>
      <c r="DY38" s="343">
        <v>21.4375</v>
      </c>
      <c r="DZ38" s="344">
        <f t="shared" si="43"/>
        <v>22.375</v>
      </c>
      <c r="EA38" s="344">
        <v>1.55</v>
      </c>
      <c r="EB38" s="345">
        <v>6.6699999999999995E-2</v>
      </c>
      <c r="EC38" s="342">
        <f>+((((((EA38/4)*(1+EB38)^0.25))/(DZ38*0.95))+(1+EB38)^(0.25))^4)-1</f>
        <v>0.14663642432039814</v>
      </c>
      <c r="ED38" s="350">
        <f>EC38*($FS38/$FW38)</f>
        <v>4.1388966655830509E-3</v>
      </c>
      <c r="EE38" s="343">
        <v>27.0625</v>
      </c>
      <c r="EF38" s="343">
        <v>24.5</v>
      </c>
      <c r="EG38" s="344">
        <f t="shared" si="44"/>
        <v>25.78125</v>
      </c>
      <c r="EH38" s="344">
        <v>1.24</v>
      </c>
      <c r="EI38" s="345">
        <v>4.6300000000000001E-2</v>
      </c>
      <c r="EJ38" s="342">
        <v>0.10028671354659702</v>
      </c>
      <c r="EK38" s="350">
        <f t="shared" si="45"/>
        <v>5.661299315282785E-3</v>
      </c>
      <c r="EL38" s="358">
        <v>53.69</v>
      </c>
      <c r="EM38" s="358">
        <v>49.5</v>
      </c>
      <c r="EN38" s="344">
        <f t="shared" si="46"/>
        <v>51.594999999999999</v>
      </c>
      <c r="EO38" s="359">
        <v>1.92</v>
      </c>
      <c r="EP38" s="345">
        <v>7.1900000000000006E-2</v>
      </c>
      <c r="EQ38" s="342">
        <f t="shared" si="47"/>
        <v>0.11450872171895154</v>
      </c>
      <c r="ER38" s="350">
        <f t="shared" si="48"/>
        <v>1.109594256412033E-2</v>
      </c>
      <c r="ES38" s="360">
        <v>22</v>
      </c>
      <c r="ET38" s="360">
        <v>19.559999999999999</v>
      </c>
      <c r="EU38" s="360">
        <f t="shared" si="49"/>
        <v>20.78</v>
      </c>
      <c r="EV38" s="359">
        <v>0.68000000719999998</v>
      </c>
      <c r="EW38" s="345">
        <v>8.5500000000000007E-2</v>
      </c>
      <c r="EX38" s="342">
        <v>0.12337698825742671</v>
      </c>
      <c r="EY38" s="350">
        <f t="shared" si="50"/>
        <v>1.0085411062692829E-2</v>
      </c>
      <c r="EZ38" s="342"/>
      <c r="FA38" s="346">
        <v>0.875</v>
      </c>
      <c r="FB38" s="346">
        <v>0.6</v>
      </c>
      <c r="FC38" s="346">
        <v>0.2</v>
      </c>
      <c r="FD38" s="346">
        <v>0.625</v>
      </c>
      <c r="FE38" s="361">
        <v>1.83480504</v>
      </c>
      <c r="FF38" s="346">
        <v>4.2</v>
      </c>
      <c r="FH38" s="346">
        <v>0.67500000000000004</v>
      </c>
      <c r="FI38" s="346">
        <v>1.6</v>
      </c>
      <c r="FK38" s="346">
        <v>0.57499999999999996</v>
      </c>
      <c r="FL38" s="346">
        <v>0.35</v>
      </c>
      <c r="FM38" s="344">
        <v>0.85</v>
      </c>
      <c r="FN38" s="344">
        <v>1.2</v>
      </c>
      <c r="FO38" s="344">
        <v>0.95</v>
      </c>
      <c r="FP38" s="344">
        <v>0.22500000000000001</v>
      </c>
      <c r="FQ38" s="344">
        <v>0.3</v>
      </c>
      <c r="FR38" s="344">
        <v>0.6</v>
      </c>
      <c r="FS38" s="344">
        <v>0.6</v>
      </c>
      <c r="FT38" s="344">
        <v>1.2</v>
      </c>
      <c r="FU38" s="362">
        <v>2.0598432</v>
      </c>
      <c r="FV38" s="362">
        <v>1.7376726600000001</v>
      </c>
      <c r="FW38" s="344">
        <f t="shared" si="51"/>
        <v>21.257320899999996</v>
      </c>
      <c r="FX38" s="342">
        <f t="shared" si="52"/>
        <v>0.12904237626673259</v>
      </c>
    </row>
    <row r="39" spans="1:180">
      <c r="A39" s="349">
        <v>36798</v>
      </c>
      <c r="B39" s="337">
        <v>20.5</v>
      </c>
      <c r="C39" s="337">
        <v>18.75</v>
      </c>
      <c r="D39" s="337">
        <f t="shared" si="0"/>
        <v>19.625</v>
      </c>
      <c r="E39" s="337">
        <v>1.08</v>
      </c>
      <c r="F39" s="338">
        <v>5.96E-2</v>
      </c>
      <c r="G39" s="342">
        <f t="shared" si="1"/>
        <v>0.12232708522659985</v>
      </c>
      <c r="H39" s="350">
        <f t="shared" si="2"/>
        <v>4.7629021815441827E-3</v>
      </c>
      <c r="I39" s="337">
        <v>22.375</v>
      </c>
      <c r="J39" s="337">
        <v>19.5</v>
      </c>
      <c r="K39" s="340">
        <f t="shared" si="3"/>
        <v>20.9375</v>
      </c>
      <c r="L39" s="340">
        <v>1.1399999999999999</v>
      </c>
      <c r="M39" s="338">
        <v>6.6699999999999995E-2</v>
      </c>
      <c r="N39" s="342">
        <f t="shared" si="4"/>
        <v>0.12916280804275293</v>
      </c>
      <c r="O39" s="350">
        <f t="shared" si="5"/>
        <v>3.4484958695495554E-3</v>
      </c>
      <c r="P39" s="341">
        <v>17.875</v>
      </c>
      <c r="Q39" s="341">
        <v>15.5</v>
      </c>
      <c r="R39" s="344">
        <f t="shared" si="6"/>
        <v>16.6875</v>
      </c>
      <c r="S39" s="339">
        <v>0.96</v>
      </c>
      <c r="T39" s="342">
        <v>4.2700000000000002E-2</v>
      </c>
      <c r="U39" s="342">
        <f t="shared" si="7"/>
        <v>0.10728999518403048</v>
      </c>
      <c r="V39" s="350">
        <f t="shared" si="8"/>
        <v>9.5483911827429029E-4</v>
      </c>
      <c r="W39" s="343">
        <v>30.375</v>
      </c>
      <c r="X39" s="343">
        <v>25.25</v>
      </c>
      <c r="Y39" s="344">
        <f t="shared" si="9"/>
        <v>27.8125</v>
      </c>
      <c r="Z39" s="344">
        <v>0.68</v>
      </c>
      <c r="AA39" s="345">
        <v>9.7000000000000003E-2</v>
      </c>
      <c r="AB39" s="342">
        <f t="shared" si="10"/>
        <v>0.12550631381761956</v>
      </c>
      <c r="AC39" s="350">
        <f t="shared" si="11"/>
        <v>3.4904914077122842E-3</v>
      </c>
      <c r="AD39" s="358">
        <v>63.44</v>
      </c>
      <c r="AE39" s="358">
        <v>56.38</v>
      </c>
      <c r="AF39" s="344">
        <f t="shared" si="12"/>
        <v>59.91</v>
      </c>
      <c r="AG39" s="344">
        <v>1.18</v>
      </c>
      <c r="AH39" s="345">
        <v>0.1225</v>
      </c>
      <c r="AI39" s="342">
        <f t="shared" si="13"/>
        <v>0.14595419478467231</v>
      </c>
      <c r="AJ39" s="350">
        <f t="shared" si="14"/>
        <v>1.3414753962494809E-2</v>
      </c>
      <c r="AK39" s="343">
        <v>40.140625</v>
      </c>
      <c r="AL39" s="343">
        <v>34.1875</v>
      </c>
      <c r="AM39" s="344">
        <f t="shared" si="15"/>
        <v>37.1640625</v>
      </c>
      <c r="AN39" s="344">
        <v>1.78</v>
      </c>
      <c r="AO39" s="345">
        <v>9.6799999999999997E-2</v>
      </c>
      <c r="AP39" s="342">
        <f t="shared" si="53"/>
        <v>0.15315115059924311</v>
      </c>
      <c r="AQ39" s="350">
        <f t="shared" si="54"/>
        <v>2.8622695866011669E-2</v>
      </c>
      <c r="AR39" s="341">
        <v>22.6875</v>
      </c>
      <c r="AS39" s="341">
        <v>20.875</v>
      </c>
      <c r="AT39" s="344">
        <f t="shared" si="16"/>
        <v>21.78125</v>
      </c>
      <c r="AU39" s="344">
        <v>1.34</v>
      </c>
      <c r="AV39" s="342">
        <v>3.6700000000000003E-2</v>
      </c>
      <c r="AW39" s="342">
        <f t="shared" ref="AW39:AW50" si="61">+((((((AU39/4)*(1+AV39)^0.25))/(AT39*0.95))+(1+AV39)^(0.25))^4)-1</f>
        <v>0.10548340518883914</v>
      </c>
      <c r="AX39" s="350">
        <f t="shared" ref="AX39:AX50" si="62">AW39*($FG39/$FW39)</f>
        <v>1.6428320506777943E-3</v>
      </c>
      <c r="AY39" s="343">
        <v>41.75</v>
      </c>
      <c r="AZ39" s="343">
        <v>38.9375</v>
      </c>
      <c r="BA39" s="344">
        <f t="shared" si="17"/>
        <v>40.34375</v>
      </c>
      <c r="BB39" s="343">
        <v>1.72</v>
      </c>
      <c r="BC39" s="345">
        <v>6.3799999999999996E-2</v>
      </c>
      <c r="BD39" s="342">
        <f t="shared" si="18"/>
        <v>0.11235013279038064</v>
      </c>
      <c r="BE39" s="350">
        <f t="shared" si="19"/>
        <v>3.3745692477943844E-3</v>
      </c>
      <c r="BF39" s="343">
        <v>39.375</v>
      </c>
      <c r="BG39" s="343">
        <v>35.25</v>
      </c>
      <c r="BH39" s="344">
        <f t="shared" si="20"/>
        <v>37.3125</v>
      </c>
      <c r="BI39" s="344">
        <v>1.66</v>
      </c>
      <c r="BJ39" s="345">
        <v>6.2399999999999997E-2</v>
      </c>
      <c r="BK39" s="342">
        <f t="shared" si="21"/>
        <v>0.11303345094683803</v>
      </c>
      <c r="BL39" s="350">
        <f t="shared" si="22"/>
        <v>8.0476290787377096E-3</v>
      </c>
      <c r="BM39" s="350"/>
      <c r="BN39" s="350"/>
      <c r="BO39" s="350"/>
      <c r="BP39" s="350"/>
      <c r="BQ39" s="350"/>
      <c r="BR39" s="350"/>
      <c r="BS39" s="350"/>
      <c r="BT39" s="343">
        <v>24.625</v>
      </c>
      <c r="BU39" s="343">
        <v>22.1875</v>
      </c>
      <c r="BV39" s="344">
        <f t="shared" si="23"/>
        <v>23.40625</v>
      </c>
      <c r="BW39" s="344">
        <v>1.24</v>
      </c>
      <c r="BX39" s="345">
        <v>4.53E-2</v>
      </c>
      <c r="BY39" s="342">
        <f t="shared" si="24"/>
        <v>0.10482213506251759</v>
      </c>
      <c r="BZ39" s="350">
        <f t="shared" si="25"/>
        <v>2.6820188609875035E-3</v>
      </c>
      <c r="CA39" s="341">
        <v>32.4375</v>
      </c>
      <c r="CB39" s="341">
        <v>28.625</v>
      </c>
      <c r="CC39" s="344">
        <f t="shared" si="26"/>
        <v>30.53125</v>
      </c>
      <c r="CD39" s="339">
        <v>0.98</v>
      </c>
      <c r="CE39" s="345">
        <v>0.13159999999999999</v>
      </c>
      <c r="CF39" s="342">
        <f t="shared" si="27"/>
        <v>0.17032126953573545</v>
      </c>
      <c r="CG39" s="350">
        <f t="shared" si="28"/>
        <v>2.6526375405165944E-3</v>
      </c>
      <c r="CH39" s="343">
        <v>20</v>
      </c>
      <c r="CI39" s="343">
        <v>15.90625</v>
      </c>
      <c r="CJ39" s="344">
        <f t="shared" si="29"/>
        <v>17.953125</v>
      </c>
      <c r="CK39" s="344">
        <v>0.62</v>
      </c>
      <c r="CL39" s="345">
        <v>6.6699999999999995E-2</v>
      </c>
      <c r="CM39" s="342">
        <f>+((((((CK39/4)*(1+CL39)^0.25))/(CJ39*0.95))+(1+CL39)^(0.25))^4)-1</f>
        <v>0.1060084662843459</v>
      </c>
      <c r="CN39" s="350">
        <f>CM39*($FM39/$FW39)</f>
        <v>4.009594545954352E-3</v>
      </c>
      <c r="CO39" s="343">
        <v>35.375</v>
      </c>
      <c r="CP39" s="343">
        <v>31.5</v>
      </c>
      <c r="CQ39" s="344">
        <f t="shared" si="32"/>
        <v>33.4375</v>
      </c>
      <c r="CR39" s="344">
        <v>2</v>
      </c>
      <c r="CS39" s="345">
        <v>6.0600000000000001E-2</v>
      </c>
      <c r="CT39" s="342">
        <f t="shared" si="33"/>
        <v>0.12896981954695841</v>
      </c>
      <c r="CU39" s="350">
        <f t="shared" si="34"/>
        <v>6.8866866049710623E-3</v>
      </c>
      <c r="CV39" s="343">
        <v>31.1875</v>
      </c>
      <c r="CW39" s="343">
        <v>27.125</v>
      </c>
      <c r="CX39" s="344">
        <f t="shared" si="35"/>
        <v>29.15625</v>
      </c>
      <c r="CY39" s="344">
        <v>1.46</v>
      </c>
      <c r="CZ39" s="345">
        <v>5.67E-2</v>
      </c>
      <c r="DA39" s="342">
        <f t="shared" si="36"/>
        <v>0.11350992375290736</v>
      </c>
      <c r="DB39" s="350">
        <f t="shared" si="37"/>
        <v>4.7984217708005482E-3</v>
      </c>
      <c r="DC39" s="346">
        <v>16.9375</v>
      </c>
      <c r="DD39" s="346">
        <v>14.5</v>
      </c>
      <c r="DE39" s="346">
        <f t="shared" si="38"/>
        <v>15.71875</v>
      </c>
      <c r="DF39" s="346">
        <v>0.84</v>
      </c>
      <c r="DG39" s="342">
        <v>8.5999999999999993E-2</v>
      </c>
      <c r="DH39" s="342">
        <v>0.1483904090096988</v>
      </c>
      <c r="DI39" s="350">
        <f t="shared" si="60"/>
        <v>1.4856938705064429E-3</v>
      </c>
      <c r="DJ39" s="341">
        <v>29.25</v>
      </c>
      <c r="DK39" s="341">
        <v>26.9375</v>
      </c>
      <c r="DL39" s="344">
        <f t="shared" si="39"/>
        <v>28.09375</v>
      </c>
      <c r="DM39" s="344">
        <v>1.46</v>
      </c>
      <c r="DN39" s="342">
        <v>0.05</v>
      </c>
      <c r="DO39" s="342">
        <f t="shared" si="58"/>
        <v>0.1086283499955587</v>
      </c>
      <c r="DP39" s="350">
        <f t="shared" si="59"/>
        <v>1.450124931287006E-3</v>
      </c>
      <c r="DQ39" s="343">
        <v>21.25</v>
      </c>
      <c r="DR39" s="343">
        <v>18.9375</v>
      </c>
      <c r="DS39" s="344">
        <f t="shared" si="40"/>
        <v>20.09375</v>
      </c>
      <c r="DT39" s="344">
        <v>0.82</v>
      </c>
      <c r="DU39" s="345">
        <v>4.7500000000000001E-2</v>
      </c>
      <c r="DV39" s="342">
        <f t="shared" si="41"/>
        <v>9.3227017579776694E-2</v>
      </c>
      <c r="DW39" s="350">
        <f t="shared" si="42"/>
        <v>2.4890523048079712E-3</v>
      </c>
      <c r="DX39" s="343">
        <v>24.3125</v>
      </c>
      <c r="DY39" s="343">
        <v>22.3125</v>
      </c>
      <c r="DZ39" s="344">
        <f t="shared" si="43"/>
        <v>23.3125</v>
      </c>
      <c r="EA39" s="344">
        <v>1.55</v>
      </c>
      <c r="EB39" s="345">
        <v>6.6699999999999995E-2</v>
      </c>
      <c r="EC39" s="342">
        <f>+((((((EA39/4)*(1+EB39)^0.25))/(DZ39*0.95))+(1+EB39)^(0.25))^4)-1</f>
        <v>0.14333775868853871</v>
      </c>
      <c r="ED39" s="350">
        <f>EC39*($FS39/$FW39)</f>
        <v>3.8269504687781586E-3</v>
      </c>
      <c r="EE39" s="343">
        <v>27.75</v>
      </c>
      <c r="EF39" s="343">
        <v>24.9375</v>
      </c>
      <c r="EG39" s="344">
        <f t="shared" si="44"/>
        <v>26.34375</v>
      </c>
      <c r="EH39" s="344">
        <v>1.24</v>
      </c>
      <c r="EI39" s="345">
        <v>4.6300000000000001E-2</v>
      </c>
      <c r="EJ39" s="342">
        <v>9.9112603951846401E-2</v>
      </c>
      <c r="EK39" s="350">
        <f t="shared" si="45"/>
        <v>5.2923811510061144E-3</v>
      </c>
      <c r="EL39" s="358">
        <v>58.81</v>
      </c>
      <c r="EM39" s="358">
        <v>52.38</v>
      </c>
      <c r="EN39" s="344">
        <f t="shared" si="46"/>
        <v>55.594999999999999</v>
      </c>
      <c r="EO39" s="359">
        <v>1.92</v>
      </c>
      <c r="EP39" s="345">
        <v>7.1900000000000006E-2</v>
      </c>
      <c r="EQ39" s="342">
        <f t="shared" si="47"/>
        <v>0.1114013667868381</v>
      </c>
      <c r="ER39" s="350">
        <f t="shared" si="48"/>
        <v>1.091970698706146E-2</v>
      </c>
      <c r="ES39" s="360">
        <v>28</v>
      </c>
      <c r="ET39" s="360">
        <v>21.38</v>
      </c>
      <c r="EU39" s="360">
        <f t="shared" si="49"/>
        <v>24.689999999999998</v>
      </c>
      <c r="EV39" s="359">
        <v>0.68000000719999998</v>
      </c>
      <c r="EW39" s="345">
        <v>8.3900000000000002E-2</v>
      </c>
      <c r="EX39" s="342">
        <v>0.11566669725061041</v>
      </c>
      <c r="EY39" s="350">
        <f t="shared" si="50"/>
        <v>1.1475482075646963E-2</v>
      </c>
      <c r="EZ39" s="342"/>
      <c r="FA39" s="346">
        <v>0.875</v>
      </c>
      <c r="FB39" s="346">
        <v>0.6</v>
      </c>
      <c r="FC39" s="346">
        <v>0.2</v>
      </c>
      <c r="FD39" s="346">
        <v>0.625</v>
      </c>
      <c r="FE39" s="361">
        <v>2.0654997599999998</v>
      </c>
      <c r="FF39" s="346">
        <v>4.2</v>
      </c>
      <c r="FG39" s="346">
        <v>0.35</v>
      </c>
      <c r="FH39" s="346">
        <v>0.67500000000000004</v>
      </c>
      <c r="FI39" s="346">
        <v>1.6</v>
      </c>
      <c r="FK39" s="346">
        <v>0.57499999999999996</v>
      </c>
      <c r="FL39" s="346">
        <v>0.35</v>
      </c>
      <c r="FM39" s="344">
        <v>0.85</v>
      </c>
      <c r="FN39" s="344">
        <v>1.2</v>
      </c>
      <c r="FO39" s="344">
        <v>0.95</v>
      </c>
      <c r="FP39" s="344">
        <v>0.22500000000000001</v>
      </c>
      <c r="FQ39" s="344">
        <v>0.3</v>
      </c>
      <c r="FR39" s="344">
        <v>0.6</v>
      </c>
      <c r="FS39" s="344">
        <v>0.6</v>
      </c>
      <c r="FT39" s="344">
        <v>1.2</v>
      </c>
      <c r="FU39" s="362">
        <v>2.2028224000000001</v>
      </c>
      <c r="FV39" s="362">
        <v>2.2295726199999994</v>
      </c>
      <c r="FW39" s="344">
        <f t="shared" si="51"/>
        <v>22.472894779999997</v>
      </c>
      <c r="FX39" s="342">
        <f t="shared" si="52"/>
        <v>0.12572795989512084</v>
      </c>
    </row>
    <row r="40" spans="1:180">
      <c r="A40" s="349">
        <v>36830</v>
      </c>
      <c r="B40" s="337">
        <v>20.9375</v>
      </c>
      <c r="C40" s="337">
        <v>18.8125</v>
      </c>
      <c r="D40" s="337">
        <f t="shared" si="0"/>
        <v>19.875</v>
      </c>
      <c r="E40" s="337">
        <v>1.08</v>
      </c>
      <c r="F40" s="338">
        <v>5.96E-2</v>
      </c>
      <c r="G40" s="342">
        <f t="shared" si="1"/>
        <v>0.1215211846818951</v>
      </c>
      <c r="H40" s="350">
        <f t="shared" si="2"/>
        <v>5.5956122260716881E-3</v>
      </c>
      <c r="I40" s="337">
        <v>23.125</v>
      </c>
      <c r="J40" s="337">
        <v>19.1875</v>
      </c>
      <c r="K40" s="340">
        <f t="shared" si="3"/>
        <v>21.15625</v>
      </c>
      <c r="L40" s="340">
        <v>1.1599999999999999</v>
      </c>
      <c r="M40" s="338">
        <v>6.6699999999999995E-2</v>
      </c>
      <c r="N40" s="342">
        <f t="shared" si="4"/>
        <v>0.12961093885932184</v>
      </c>
      <c r="O40" s="350">
        <f t="shared" si="5"/>
        <v>3.662253138737821E-3</v>
      </c>
      <c r="P40" s="341">
        <v>18.625</v>
      </c>
      <c r="Q40" s="341">
        <v>16.75</v>
      </c>
      <c r="R40" s="344">
        <f t="shared" si="6"/>
        <v>17.6875</v>
      </c>
      <c r="S40" s="339">
        <v>0.96</v>
      </c>
      <c r="T40" s="342">
        <v>4.2700000000000002E-2</v>
      </c>
      <c r="U40" s="342">
        <f t="shared" si="7"/>
        <v>0.10356027311427551</v>
      </c>
      <c r="V40" s="350">
        <f t="shared" si="8"/>
        <v>8.6701400611449817E-4</v>
      </c>
      <c r="W40" s="343">
        <v>33.5625</v>
      </c>
      <c r="X40" s="343">
        <v>26.9375</v>
      </c>
      <c r="Y40" s="344">
        <f t="shared" si="9"/>
        <v>30.25</v>
      </c>
      <c r="Z40" s="344">
        <v>0.68</v>
      </c>
      <c r="AA40" s="345">
        <v>9.7000000000000003E-2</v>
      </c>
      <c r="AB40" s="342">
        <f t="shared" si="10"/>
        <v>0.12318896431140258</v>
      </c>
      <c r="AC40" s="350">
        <f t="shared" si="11"/>
        <v>4.3832239481464714E-3</v>
      </c>
      <c r="AD40" s="358">
        <v>64.38</v>
      </c>
      <c r="AE40" s="358">
        <v>56.5</v>
      </c>
      <c r="AF40" s="344">
        <f t="shared" si="12"/>
        <v>60.44</v>
      </c>
      <c r="AG40" s="344">
        <v>1.18</v>
      </c>
      <c r="AH40" s="345">
        <v>0.1169</v>
      </c>
      <c r="AI40" s="342">
        <f t="shared" si="13"/>
        <v>0.1400309648841318</v>
      </c>
      <c r="AJ40" s="350">
        <f t="shared" si="14"/>
        <v>1.1077950047750359E-2</v>
      </c>
      <c r="AK40" s="343">
        <v>40.625</v>
      </c>
      <c r="AL40" s="343">
        <v>34.9375</v>
      </c>
      <c r="AM40" s="344">
        <f t="shared" si="15"/>
        <v>37.78125</v>
      </c>
      <c r="AN40" s="344">
        <v>1.78</v>
      </c>
      <c r="AO40" s="345">
        <v>9.6799999999999997E-2</v>
      </c>
      <c r="AP40" s="342">
        <f t="shared" si="53"/>
        <v>0.15221352795247922</v>
      </c>
      <c r="AQ40" s="350">
        <f t="shared" si="54"/>
        <v>3.0584220767963563E-2</v>
      </c>
      <c r="AR40" s="341">
        <v>22.9375</v>
      </c>
      <c r="AS40" s="341">
        <v>21.375</v>
      </c>
      <c r="AT40" s="344">
        <f t="shared" si="16"/>
        <v>22.15625</v>
      </c>
      <c r="AU40" s="344">
        <v>1.34</v>
      </c>
      <c r="AV40" s="342">
        <v>3.6700000000000003E-2</v>
      </c>
      <c r="AW40" s="342">
        <f t="shared" si="61"/>
        <v>0.10429151790861768</v>
      </c>
      <c r="AX40" s="350">
        <f t="shared" si="62"/>
        <v>1.855414084536169E-3</v>
      </c>
      <c r="AY40" s="343">
        <v>41.4375</v>
      </c>
      <c r="AZ40" s="343">
        <v>37.625</v>
      </c>
      <c r="BA40" s="344">
        <f t="shared" si="17"/>
        <v>39.53125</v>
      </c>
      <c r="BB40" s="343">
        <v>1.72</v>
      </c>
      <c r="BC40" s="345">
        <v>6.3799999999999996E-2</v>
      </c>
      <c r="BD40" s="342">
        <f t="shared" si="18"/>
        <v>0.11336510950788337</v>
      </c>
      <c r="BE40" s="350">
        <f t="shared" si="19"/>
        <v>3.4404903890459678E-3</v>
      </c>
      <c r="BF40" s="343">
        <v>36.375</v>
      </c>
      <c r="BG40" s="343">
        <v>32.1875</v>
      </c>
      <c r="BH40" s="344">
        <f t="shared" si="20"/>
        <v>34.28125</v>
      </c>
      <c r="BI40" s="344">
        <v>1.66</v>
      </c>
      <c r="BJ40" s="345">
        <v>6.2399999999999997E-2</v>
      </c>
      <c r="BK40" s="342">
        <f t="shared" si="21"/>
        <v>0.11759607775109093</v>
      </c>
      <c r="BL40" s="350">
        <f t="shared" si="22"/>
        <v>7.8761821233760947E-3</v>
      </c>
      <c r="BM40" s="350"/>
      <c r="BN40" s="350"/>
      <c r="BO40" s="350"/>
      <c r="BP40" s="350"/>
      <c r="BQ40" s="350"/>
      <c r="BR40" s="350"/>
      <c r="BS40" s="350"/>
      <c r="BT40" s="343">
        <v>23.4375</v>
      </c>
      <c r="BU40" s="343">
        <v>21.875</v>
      </c>
      <c r="BV40" s="344">
        <f t="shared" si="23"/>
        <v>22.65625</v>
      </c>
      <c r="BW40" s="344">
        <v>1.24</v>
      </c>
      <c r="BX40" s="345">
        <v>4.53E-2</v>
      </c>
      <c r="BY40" s="342">
        <f t="shared" si="24"/>
        <v>0.10683500395865364</v>
      </c>
      <c r="BZ40" s="350">
        <f t="shared" si="25"/>
        <v>2.6832908601903478E-3</v>
      </c>
      <c r="CA40" s="341">
        <v>31.1875</v>
      </c>
      <c r="CB40" s="341">
        <v>27.875</v>
      </c>
      <c r="CC40" s="344">
        <f t="shared" si="26"/>
        <v>29.53125</v>
      </c>
      <c r="CD40" s="339">
        <v>0.98</v>
      </c>
      <c r="CE40" s="345">
        <v>0.13159999999999999</v>
      </c>
      <c r="CF40" s="342">
        <f t="shared" si="27"/>
        <v>0.17164962064172751</v>
      </c>
      <c r="CG40" s="350">
        <f t="shared" si="28"/>
        <v>2.874125777486062E-3</v>
      </c>
      <c r="CH40" s="343">
        <v>22.375</v>
      </c>
      <c r="CI40" s="343">
        <v>19</v>
      </c>
      <c r="CJ40" s="344">
        <f t="shared" si="29"/>
        <v>20.6875</v>
      </c>
      <c r="CK40" s="344">
        <v>0.62</v>
      </c>
      <c r="CL40" s="345">
        <v>6.6699999999999995E-2</v>
      </c>
      <c r="CM40" s="342">
        <f>+((((((CK40/4)*(1+CL40)^0.25))/(CJ40*0.95))+(1+CL40)^(0.25))^4)-1</f>
        <v>0.10075153912705059</v>
      </c>
      <c r="CN40" s="350">
        <f>CM40*($FM40/$FW40)</f>
        <v>4.6392449646588856E-3</v>
      </c>
      <c r="CO40" s="343">
        <v>34.875</v>
      </c>
      <c r="CP40" s="343">
        <v>31.75</v>
      </c>
      <c r="CQ40" s="344">
        <f t="shared" si="32"/>
        <v>33.3125</v>
      </c>
      <c r="CR40" s="344">
        <v>2</v>
      </c>
      <c r="CS40" s="345">
        <v>6.0600000000000001E-2</v>
      </c>
      <c r="CT40" s="342">
        <f t="shared" si="33"/>
        <v>0.1292324305461805</v>
      </c>
      <c r="CU40" s="350">
        <f t="shared" si="34"/>
        <v>6.4916588547879548E-3</v>
      </c>
      <c r="CV40" s="343">
        <v>30.625</v>
      </c>
      <c r="CW40" s="343">
        <v>28.25</v>
      </c>
      <c r="CX40" s="344">
        <f t="shared" si="35"/>
        <v>29.4375</v>
      </c>
      <c r="CY40" s="344">
        <v>1.46</v>
      </c>
      <c r="CZ40" s="345">
        <v>5.67E-2</v>
      </c>
      <c r="DA40" s="342">
        <f t="shared" si="36"/>
        <v>0.11295655231907809</v>
      </c>
      <c r="DB40" s="350">
        <f t="shared" si="37"/>
        <v>4.4919815532558898E-3</v>
      </c>
      <c r="DC40" s="346">
        <v>15.9375</v>
      </c>
      <c r="DD40" s="346">
        <v>13.75</v>
      </c>
      <c r="DE40" s="346">
        <f t="shared" si="38"/>
        <v>14.84375</v>
      </c>
      <c r="DF40" s="346">
        <v>0.84</v>
      </c>
      <c r="DG40" s="342">
        <v>8.5999999999999993E-2</v>
      </c>
      <c r="DH40" s="342">
        <v>0.15215016122541414</v>
      </c>
      <c r="DI40" s="350">
        <f t="shared" si="60"/>
        <v>1.9107180318477081E-3</v>
      </c>
      <c r="DJ40" s="341">
        <v>30.125</v>
      </c>
      <c r="DK40" s="341">
        <v>28.25</v>
      </c>
      <c r="DL40" s="344">
        <f t="shared" si="39"/>
        <v>29.1875</v>
      </c>
      <c r="DM40" s="344">
        <v>1.46</v>
      </c>
      <c r="DN40" s="342">
        <v>5.1999999999999998E-2</v>
      </c>
      <c r="DO40" s="342">
        <f t="shared" si="58"/>
        <v>0.108495497291625</v>
      </c>
      <c r="DP40" s="350">
        <f t="shared" si="59"/>
        <v>1.4760395902842405E-3</v>
      </c>
      <c r="DQ40" s="343">
        <v>22.5</v>
      </c>
      <c r="DR40" s="343">
        <v>20.0625</v>
      </c>
      <c r="DS40" s="344">
        <f t="shared" si="40"/>
        <v>21.28125</v>
      </c>
      <c r="DT40" s="344">
        <v>0.82</v>
      </c>
      <c r="DU40" s="345">
        <v>4.7500000000000001E-2</v>
      </c>
      <c r="DV40" s="342">
        <f t="shared" si="41"/>
        <v>9.0636713399106617E-2</v>
      </c>
      <c r="DW40" s="350">
        <f t="shared" si="42"/>
        <v>2.3713032523852329E-3</v>
      </c>
      <c r="DX40" s="343">
        <v>24.6875</v>
      </c>
      <c r="DY40" s="343">
        <v>21.375</v>
      </c>
      <c r="DZ40" s="344">
        <f t="shared" si="43"/>
        <v>23.03125</v>
      </c>
      <c r="EA40" s="344">
        <v>1.55</v>
      </c>
      <c r="EB40" s="345">
        <v>6.6699999999999995E-2</v>
      </c>
      <c r="EC40" s="342">
        <f>+((((((EA40/4)*(1+EB40)^0.25))/(DZ40*0.95))+(1+EB40)^(0.25))^4)-1</f>
        <v>0.14429842496082634</v>
      </c>
      <c r="ED40" s="350">
        <f>EC40*($FS40/$FW40)</f>
        <v>3.9262493536546149E-3</v>
      </c>
      <c r="EE40" s="343">
        <v>27.5</v>
      </c>
      <c r="EF40" s="343">
        <v>24.8125</v>
      </c>
      <c r="EG40" s="344">
        <f t="shared" si="44"/>
        <v>26.15625</v>
      </c>
      <c r="EH40" s="344">
        <v>1.24</v>
      </c>
      <c r="EI40" s="345">
        <v>4.6300000000000001E-2</v>
      </c>
      <c r="EJ40" s="342">
        <v>9.9498259079136231E-2</v>
      </c>
      <c r="EK40" s="350">
        <f t="shared" si="45"/>
        <v>4.9980392062366173E-3</v>
      </c>
      <c r="EL40" s="358">
        <v>59.62</v>
      </c>
      <c r="EM40" s="358">
        <v>51.12</v>
      </c>
      <c r="EN40" s="344">
        <f t="shared" si="46"/>
        <v>55.37</v>
      </c>
      <c r="EO40" s="359">
        <v>1.92</v>
      </c>
      <c r="EP40" s="345">
        <v>7.4399999999999994E-2</v>
      </c>
      <c r="EQ40" s="342">
        <f t="shared" si="47"/>
        <v>0.11415658606208812</v>
      </c>
      <c r="ER40" s="350">
        <f t="shared" si="48"/>
        <v>1.0064731456733651E-2</v>
      </c>
      <c r="ES40" s="360">
        <v>29.5</v>
      </c>
      <c r="ET40" s="360">
        <v>26</v>
      </c>
      <c r="EU40" s="360">
        <f t="shared" si="49"/>
        <v>27.75</v>
      </c>
      <c r="EV40" s="359">
        <v>0.68000000719999998</v>
      </c>
      <c r="EW40" s="345">
        <v>8.9399999999999993E-2</v>
      </c>
      <c r="EX40" s="342">
        <v>0.1177731974682894</v>
      </c>
      <c r="EY40" s="350">
        <f t="shared" si="50"/>
        <v>1.0687733225915258E-2</v>
      </c>
      <c r="EZ40" s="342"/>
      <c r="FA40" s="346">
        <v>1.1000000000000001</v>
      </c>
      <c r="FB40" s="346">
        <v>0.67500000000000004</v>
      </c>
      <c r="FC40" s="346">
        <v>0.2</v>
      </c>
      <c r="FD40" s="346">
        <v>0.85</v>
      </c>
      <c r="FE40" s="361">
        <v>1.889872</v>
      </c>
      <c r="FF40" s="346">
        <v>4.8</v>
      </c>
      <c r="FG40" s="346">
        <v>0.42499999999999999</v>
      </c>
      <c r="FH40" s="346">
        <v>0.72499999999999998</v>
      </c>
      <c r="FI40" s="346">
        <v>1.6</v>
      </c>
      <c r="FK40" s="346">
        <v>0.6</v>
      </c>
      <c r="FL40" s="346">
        <v>0.4</v>
      </c>
      <c r="FM40" s="344">
        <v>1.1000000000000001</v>
      </c>
      <c r="FN40" s="344">
        <v>1.2</v>
      </c>
      <c r="FO40" s="344">
        <v>0.95</v>
      </c>
      <c r="FP40" s="344">
        <v>0.3</v>
      </c>
      <c r="FQ40" s="344">
        <v>0.32500000000000001</v>
      </c>
      <c r="FR40" s="344">
        <v>0.625</v>
      </c>
      <c r="FS40" s="344">
        <v>0.65</v>
      </c>
      <c r="FT40" s="344">
        <v>1.2</v>
      </c>
      <c r="FU40" s="362">
        <v>2.1061936000000001</v>
      </c>
      <c r="FV40" s="362">
        <v>2.1678848399999997</v>
      </c>
      <c r="FW40" s="344">
        <f t="shared" si="51"/>
        <v>23.888950439999999</v>
      </c>
      <c r="FX40" s="342">
        <f t="shared" si="52"/>
        <v>0.1259574768591791</v>
      </c>
    </row>
    <row r="41" spans="1:180">
      <c r="A41" s="349">
        <v>36860</v>
      </c>
      <c r="B41" s="337">
        <v>23</v>
      </c>
      <c r="C41" s="337">
        <v>19.875</v>
      </c>
      <c r="D41" s="337">
        <f t="shared" si="0"/>
        <v>21.4375</v>
      </c>
      <c r="E41" s="337">
        <v>1.08</v>
      </c>
      <c r="F41" s="338">
        <v>5.9499999999999997E-2</v>
      </c>
      <c r="G41" s="342">
        <f t="shared" si="1"/>
        <v>0.11681309780606974</v>
      </c>
      <c r="H41" s="350">
        <f t="shared" si="2"/>
        <v>5.4995247402045717E-3</v>
      </c>
      <c r="I41" s="337">
        <v>25.4375</v>
      </c>
      <c r="J41" s="337">
        <v>23</v>
      </c>
      <c r="K41" s="340">
        <f t="shared" si="3"/>
        <v>24.21875</v>
      </c>
      <c r="L41" s="340">
        <v>1.1599999999999999</v>
      </c>
      <c r="M41" s="338">
        <v>6.9500000000000006E-2</v>
      </c>
      <c r="N41" s="342">
        <f t="shared" si="4"/>
        <v>0.12444975467883768</v>
      </c>
      <c r="O41" s="350">
        <f t="shared" si="5"/>
        <v>3.595329939999236E-3</v>
      </c>
      <c r="P41" s="341">
        <v>20.5</v>
      </c>
      <c r="Q41" s="341">
        <v>17.3125</v>
      </c>
      <c r="R41" s="344">
        <f t="shared" si="6"/>
        <v>18.90625</v>
      </c>
      <c r="S41" s="339">
        <v>0.96</v>
      </c>
      <c r="T41" s="342">
        <v>4.2000000000000003E-2</v>
      </c>
      <c r="U41" s="342">
        <f t="shared" si="7"/>
        <v>9.8820481491481704E-2</v>
      </c>
      <c r="V41" s="350">
        <f t="shared" si="8"/>
        <v>8.4589779899134267E-4</v>
      </c>
      <c r="W41" s="343">
        <v>31.8125</v>
      </c>
      <c r="X41" s="343">
        <v>28</v>
      </c>
      <c r="Y41" s="344">
        <f t="shared" si="9"/>
        <v>29.90625</v>
      </c>
      <c r="Z41" s="344">
        <v>0.68</v>
      </c>
      <c r="AA41" s="345">
        <v>9.7000000000000003E-2</v>
      </c>
      <c r="AB41" s="342">
        <f t="shared" si="10"/>
        <v>0.12349268612739372</v>
      </c>
      <c r="AC41" s="350">
        <f t="shared" si="11"/>
        <v>4.4926345904488093E-3</v>
      </c>
      <c r="AD41" s="358">
        <v>60</v>
      </c>
      <c r="AE41" s="358">
        <v>55.75</v>
      </c>
      <c r="AF41" s="344">
        <f t="shared" si="12"/>
        <v>57.875</v>
      </c>
      <c r="AG41" s="344">
        <v>1.18</v>
      </c>
      <c r="AH41" s="345">
        <v>0.1308</v>
      </c>
      <c r="AI41" s="342">
        <f t="shared" si="13"/>
        <v>0.15526509546363521</v>
      </c>
      <c r="AJ41" s="350">
        <f t="shared" si="14"/>
        <v>1.2090842516359177E-2</v>
      </c>
      <c r="AK41" s="343">
        <v>38.625</v>
      </c>
      <c r="AL41" s="343">
        <v>33.5</v>
      </c>
      <c r="AM41" s="344">
        <f t="shared" si="15"/>
        <v>36.0625</v>
      </c>
      <c r="AN41" s="344">
        <v>1.78</v>
      </c>
      <c r="AO41" s="345">
        <v>9.64E-2</v>
      </c>
      <c r="AP41" s="342">
        <f t="shared" si="53"/>
        <v>0.15448473172165578</v>
      </c>
      <c r="AQ41" s="350">
        <f t="shared" si="54"/>
        <v>3.1737136084053041E-2</v>
      </c>
      <c r="AR41" s="341">
        <v>23.625</v>
      </c>
      <c r="AS41" s="341">
        <v>21.75</v>
      </c>
      <c r="AT41" s="344">
        <f t="shared" si="16"/>
        <v>22.6875</v>
      </c>
      <c r="AU41" s="344">
        <v>1.34</v>
      </c>
      <c r="AV41" s="342">
        <v>3.6700000000000003E-2</v>
      </c>
      <c r="AW41" s="342">
        <f t="shared" si="61"/>
        <v>0.10267200531314491</v>
      </c>
      <c r="AX41" s="350">
        <f t="shared" si="62"/>
        <v>1.867591583783107E-3</v>
      </c>
      <c r="AY41" s="343">
        <v>41.625</v>
      </c>
      <c r="AZ41" s="343">
        <v>37.5</v>
      </c>
      <c r="BA41" s="344">
        <f t="shared" si="17"/>
        <v>39.5625</v>
      </c>
      <c r="BB41" s="343">
        <v>1.72</v>
      </c>
      <c r="BC41" s="345">
        <v>6.5000000000000002E-2</v>
      </c>
      <c r="BD41" s="342">
        <f t="shared" si="18"/>
        <v>0.11458115406482206</v>
      </c>
      <c r="BE41" s="350">
        <f t="shared" si="19"/>
        <v>3.5554299984520365E-3</v>
      </c>
      <c r="BF41" s="343">
        <v>40</v>
      </c>
      <c r="BG41" s="343">
        <v>34.8125</v>
      </c>
      <c r="BH41" s="344">
        <f t="shared" si="20"/>
        <v>37.40625</v>
      </c>
      <c r="BI41" s="344">
        <v>1.66</v>
      </c>
      <c r="BJ41" s="345">
        <v>6.13E-2</v>
      </c>
      <c r="BK41" s="342">
        <f t="shared" si="21"/>
        <v>0.11175203978088311</v>
      </c>
      <c r="BL41" s="350">
        <f t="shared" si="22"/>
        <v>7.6527297221550585E-3</v>
      </c>
      <c r="BM41" s="350"/>
      <c r="BN41" s="350"/>
      <c r="BO41" s="350"/>
      <c r="BP41" s="350"/>
      <c r="BQ41" s="350"/>
      <c r="BR41" s="350"/>
      <c r="BS41" s="350"/>
      <c r="BT41" s="343">
        <v>24.9375</v>
      </c>
      <c r="BU41" s="343">
        <v>22.5625</v>
      </c>
      <c r="BV41" s="344">
        <f t="shared" si="23"/>
        <v>23.75</v>
      </c>
      <c r="BW41" s="344">
        <v>1.24</v>
      </c>
      <c r="BX41" s="345">
        <v>4.4200000000000003E-2</v>
      </c>
      <c r="BY41" s="342">
        <f t="shared" si="24"/>
        <v>0.10278120816207093</v>
      </c>
      <c r="BZ41" s="350">
        <f t="shared" si="25"/>
        <v>2.6394041938399546E-3</v>
      </c>
      <c r="CA41" s="341">
        <v>31</v>
      </c>
      <c r="CB41" s="341">
        <v>28.875</v>
      </c>
      <c r="CC41" s="344">
        <f t="shared" si="26"/>
        <v>29.9375</v>
      </c>
      <c r="CD41" s="339">
        <v>0.98</v>
      </c>
      <c r="CE41" s="345">
        <v>0.1195</v>
      </c>
      <c r="CF41" s="342">
        <f t="shared" si="27"/>
        <v>0.15857678081396931</v>
      </c>
      <c r="CG41" s="350">
        <f t="shared" si="28"/>
        <v>2.7148167634304032E-3</v>
      </c>
      <c r="CH41" s="343">
        <v>21.5625</v>
      </c>
      <c r="CI41" s="343">
        <v>19.8125</v>
      </c>
      <c r="CJ41" s="344">
        <f t="shared" si="29"/>
        <v>20.6875</v>
      </c>
      <c r="CK41" s="344">
        <v>0.62</v>
      </c>
      <c r="CL41" s="345">
        <v>6.6699999999999995E-2</v>
      </c>
      <c r="CM41" s="342">
        <f>+((((((CK41/4)*(1+CL41)^0.25))/(CJ41*0.95))+(1+CL41)^(0.25))^4)-1</f>
        <v>0.10075153912705059</v>
      </c>
      <c r="CN41" s="350">
        <f>CM41*($FM41/$FW41)</f>
        <v>4.743351494391348E-3</v>
      </c>
      <c r="CO41" s="343">
        <v>43</v>
      </c>
      <c r="CP41" s="343">
        <v>34</v>
      </c>
      <c r="CQ41" s="344">
        <f t="shared" si="32"/>
        <v>38.5</v>
      </c>
      <c r="CR41" s="344">
        <v>2</v>
      </c>
      <c r="CS41" s="345">
        <v>6.25E-2</v>
      </c>
      <c r="CT41" s="342">
        <f t="shared" si="33"/>
        <v>0.12180207330770232</v>
      </c>
      <c r="CU41" s="350">
        <f t="shared" si="34"/>
        <v>6.2557136436811765E-3</v>
      </c>
      <c r="CV41" s="343">
        <v>34.375</v>
      </c>
      <c r="CW41" s="343">
        <v>29.1875</v>
      </c>
      <c r="CX41" s="344">
        <f t="shared" si="35"/>
        <v>31.78125</v>
      </c>
      <c r="CY41" s="344">
        <v>1.46</v>
      </c>
      <c r="CZ41" s="345">
        <v>5.67E-2</v>
      </c>
      <c r="DA41" s="342">
        <f t="shared" si="36"/>
        <v>0.10873282155778741</v>
      </c>
      <c r="DB41" s="350">
        <f t="shared" si="37"/>
        <v>4.4210476610402972E-3</v>
      </c>
      <c r="DC41" s="346">
        <v>16.625</v>
      </c>
      <c r="DD41" s="346">
        <v>14.8125</v>
      </c>
      <c r="DE41" s="346">
        <f t="shared" si="38"/>
        <v>15.71875</v>
      </c>
      <c r="DF41" s="346">
        <v>0.84</v>
      </c>
      <c r="DG41" s="342">
        <v>8.5999999999999993E-2</v>
      </c>
      <c r="DH41" s="342">
        <v>0.1483904090096988</v>
      </c>
      <c r="DI41" s="350">
        <f t="shared" si="60"/>
        <v>1.9053204125029895E-3</v>
      </c>
      <c r="DJ41" s="341">
        <v>29.75</v>
      </c>
      <c r="DK41" s="341">
        <v>28.5625</v>
      </c>
      <c r="DL41" s="344">
        <f t="shared" si="39"/>
        <v>29.15625</v>
      </c>
      <c r="DM41" s="344">
        <v>1.46</v>
      </c>
      <c r="DN41" s="342">
        <v>5.2499999999999998E-2</v>
      </c>
      <c r="DO41" s="342">
        <f t="shared" si="58"/>
        <v>0.10908412486981622</v>
      </c>
      <c r="DP41" s="350">
        <f t="shared" si="59"/>
        <v>1.5173502706811949E-3</v>
      </c>
      <c r="DQ41" s="343">
        <v>20.875</v>
      </c>
      <c r="DR41" s="343">
        <v>19.375</v>
      </c>
      <c r="DS41" s="344">
        <f t="shared" si="40"/>
        <v>20.125</v>
      </c>
      <c r="DT41" s="344">
        <v>0.82</v>
      </c>
      <c r="DU41" s="345">
        <v>4.7500000000000001E-2</v>
      </c>
      <c r="DV41" s="342">
        <f t="shared" si="41"/>
        <v>9.3154872966076274E-2</v>
      </c>
      <c r="DW41" s="350">
        <f t="shared" si="42"/>
        <v>2.4918765832375339E-3</v>
      </c>
      <c r="DX41" s="343">
        <v>24</v>
      </c>
      <c r="DY41" s="343">
        <v>22.125</v>
      </c>
      <c r="DZ41" s="344">
        <f t="shared" si="43"/>
        <v>23.0625</v>
      </c>
      <c r="EA41" s="344">
        <v>1.55</v>
      </c>
      <c r="EC41" s="342"/>
      <c r="ED41" s="350"/>
      <c r="EE41" s="343">
        <v>28.5</v>
      </c>
      <c r="EF41" s="343">
        <v>25.375</v>
      </c>
      <c r="EG41" s="344">
        <f t="shared" si="44"/>
        <v>26.9375</v>
      </c>
      <c r="EH41" s="344">
        <v>1.24</v>
      </c>
      <c r="EI41" s="345">
        <v>4.4299999999999999E-2</v>
      </c>
      <c r="EJ41" s="342">
        <v>9.5828731408231782E-2</v>
      </c>
      <c r="EK41" s="350">
        <f t="shared" si="45"/>
        <v>4.9217315128348123E-3</v>
      </c>
      <c r="EL41" s="358">
        <v>59.19</v>
      </c>
      <c r="EM41" s="358">
        <v>53.5</v>
      </c>
      <c r="EN41" s="344">
        <f t="shared" si="46"/>
        <v>56.344999999999999</v>
      </c>
      <c r="EO41" s="359">
        <v>1.92</v>
      </c>
      <c r="EP41" s="345">
        <v>7.5800000000000006E-2</v>
      </c>
      <c r="EQ41" s="342">
        <f t="shared" si="47"/>
        <v>0.11491029184387291</v>
      </c>
      <c r="ER41" s="350">
        <f t="shared" si="48"/>
        <v>1.0999901677526146E-2</v>
      </c>
      <c r="ES41" s="360">
        <v>31.88</v>
      </c>
      <c r="ET41" s="360">
        <v>27</v>
      </c>
      <c r="EU41" s="360">
        <f t="shared" si="49"/>
        <v>29.439999999999998</v>
      </c>
      <c r="EV41" s="359">
        <v>0.7</v>
      </c>
      <c r="EW41" s="345">
        <v>8.9300000000000004E-2</v>
      </c>
      <c r="EX41" s="342">
        <v>0.11682061680464817</v>
      </c>
      <c r="EY41" s="350">
        <f t="shared" si="50"/>
        <v>1.1167645362907579E-2</v>
      </c>
      <c r="EZ41" s="342"/>
      <c r="FA41" s="346">
        <v>1.1000000000000001</v>
      </c>
      <c r="FB41" s="346">
        <v>0.67500000000000004</v>
      </c>
      <c r="FC41" s="346">
        <v>0.2</v>
      </c>
      <c r="FD41" s="346">
        <v>0.85</v>
      </c>
      <c r="FE41" s="361">
        <v>1.8194570000000001</v>
      </c>
      <c r="FF41" s="346">
        <v>4.8</v>
      </c>
      <c r="FG41" s="346">
        <v>0.42499999999999999</v>
      </c>
      <c r="FH41" s="346">
        <v>0.72499999999999998</v>
      </c>
      <c r="FI41" s="346">
        <v>1.6</v>
      </c>
      <c r="FK41" s="346">
        <v>0.6</v>
      </c>
      <c r="FL41" s="346">
        <v>0.4</v>
      </c>
      <c r="FM41" s="344">
        <v>1.1000000000000001</v>
      </c>
      <c r="FN41" s="344">
        <v>1.2</v>
      </c>
      <c r="FO41" s="344">
        <v>0.95</v>
      </c>
      <c r="FP41" s="344">
        <v>0.3</v>
      </c>
      <c r="FQ41" s="344">
        <v>0.32500000000000001</v>
      </c>
      <c r="FR41" s="344">
        <v>0.625</v>
      </c>
      <c r="FT41" s="344">
        <v>1.2</v>
      </c>
      <c r="FU41" s="362">
        <v>2.2366031999999998</v>
      </c>
      <c r="FV41" s="362">
        <v>2.2335783199999999</v>
      </c>
      <c r="FW41" s="344">
        <f t="shared" si="51"/>
        <v>23.36463852</v>
      </c>
      <c r="FX41" s="342">
        <f t="shared" si="52"/>
        <v>0.12511527655051982</v>
      </c>
    </row>
    <row r="42" spans="1:180">
      <c r="A42" s="349">
        <v>36889</v>
      </c>
      <c r="B42" s="337">
        <v>23.1875</v>
      </c>
      <c r="C42" s="337">
        <v>21.4375</v>
      </c>
      <c r="D42" s="337">
        <f t="shared" si="0"/>
        <v>22.3125</v>
      </c>
      <c r="E42" s="337">
        <v>1.08</v>
      </c>
      <c r="F42" s="338">
        <v>5.9499999999999997E-2</v>
      </c>
      <c r="G42" s="342">
        <f t="shared" si="1"/>
        <v>0.11452269337845222</v>
      </c>
      <c r="H42" s="350">
        <f t="shared" si="2"/>
        <v>5.4661787181282326E-3</v>
      </c>
      <c r="I42" s="337">
        <v>26.25</v>
      </c>
      <c r="J42" s="337">
        <v>21.5625</v>
      </c>
      <c r="K42" s="340">
        <f t="shared" si="3"/>
        <v>23.90625</v>
      </c>
      <c r="L42" s="340">
        <v>1.1599999999999999</v>
      </c>
      <c r="M42" s="338">
        <v>6.3399999999999998E-2</v>
      </c>
      <c r="N42" s="342">
        <f t="shared" si="4"/>
        <v>0.11876419568080143</v>
      </c>
      <c r="O42" s="350">
        <f t="shared" si="5"/>
        <v>3.4784750541932011E-3</v>
      </c>
      <c r="P42" s="341">
        <v>20.875</v>
      </c>
      <c r="Q42" s="341">
        <v>17.375</v>
      </c>
      <c r="R42" s="344">
        <f t="shared" si="6"/>
        <v>19.125</v>
      </c>
      <c r="S42" s="339">
        <v>0.96</v>
      </c>
      <c r="T42" s="342">
        <v>4.2000000000000003E-2</v>
      </c>
      <c r="U42" s="342">
        <f t="shared" si="7"/>
        <v>9.8157727143511009E-2</v>
      </c>
      <c r="V42" s="350">
        <f t="shared" si="8"/>
        <v>8.518322491430821E-4</v>
      </c>
      <c r="W42" s="343">
        <v>33.5</v>
      </c>
      <c r="X42" s="343">
        <v>26.0625</v>
      </c>
      <c r="Y42" s="344">
        <f t="shared" si="9"/>
        <v>29.78125</v>
      </c>
      <c r="Z42" s="344">
        <v>0.68</v>
      </c>
      <c r="AA42" s="345">
        <v>0.11749999999999999</v>
      </c>
      <c r="AB42" s="342">
        <f t="shared" si="10"/>
        <v>0.14460205859715836</v>
      </c>
      <c r="AC42" s="350">
        <f t="shared" si="11"/>
        <v>5.333262868425539E-3</v>
      </c>
      <c r="AD42" s="358">
        <v>66.75</v>
      </c>
      <c r="AE42" s="358">
        <v>55.75</v>
      </c>
      <c r="AF42" s="344">
        <f t="shared" si="12"/>
        <v>61.25</v>
      </c>
      <c r="AG42" s="344">
        <v>1.18</v>
      </c>
      <c r="AH42" s="345">
        <v>0.1308</v>
      </c>
      <c r="AI42" s="342">
        <f t="shared" si="13"/>
        <v>0.15390677827407084</v>
      </c>
      <c r="AJ42" s="350">
        <f t="shared" si="14"/>
        <v>1.454807496130938E-2</v>
      </c>
      <c r="AK42" s="343">
        <v>43.625</v>
      </c>
      <c r="AL42" s="343">
        <v>38</v>
      </c>
      <c r="AM42" s="344">
        <f t="shared" si="15"/>
        <v>40.8125</v>
      </c>
      <c r="AN42" s="344">
        <v>1.78</v>
      </c>
      <c r="AO42" s="345">
        <v>9.64E-2</v>
      </c>
      <c r="AP42" s="342">
        <f t="shared" si="53"/>
        <v>0.14760847523906673</v>
      </c>
      <c r="AQ42" s="350">
        <f t="shared" si="54"/>
        <v>3.0743415875139249E-2</v>
      </c>
      <c r="AR42" s="341">
        <v>24.75</v>
      </c>
      <c r="AS42" s="341">
        <v>22.125</v>
      </c>
      <c r="AT42" s="344">
        <f t="shared" si="16"/>
        <v>23.4375</v>
      </c>
      <c r="AU42" s="344">
        <v>1.34</v>
      </c>
      <c r="AV42" s="342">
        <v>3.6700000000000003E-2</v>
      </c>
      <c r="AW42" s="342">
        <f t="shared" si="61"/>
        <v>0.10051339871601894</v>
      </c>
      <c r="AX42" s="350">
        <f t="shared" si="62"/>
        <v>1.8535848740742944E-3</v>
      </c>
      <c r="AY42" s="343">
        <v>44.625</v>
      </c>
      <c r="AZ42" s="343">
        <v>40.125</v>
      </c>
      <c r="BA42" s="344">
        <f t="shared" si="17"/>
        <v>42.375</v>
      </c>
      <c r="BB42" s="343">
        <v>1.72</v>
      </c>
      <c r="BC42" s="345">
        <v>6.5000000000000002E-2</v>
      </c>
      <c r="BD42" s="342">
        <f t="shared" si="18"/>
        <v>0.11123777207871122</v>
      </c>
      <c r="BE42" s="350">
        <f t="shared" si="19"/>
        <v>3.4993701028080606E-3</v>
      </c>
      <c r="BF42" s="343">
        <v>43.875</v>
      </c>
      <c r="BG42" s="343">
        <v>38</v>
      </c>
      <c r="BH42" s="344">
        <f t="shared" si="20"/>
        <v>40.9375</v>
      </c>
      <c r="BI42" s="344">
        <v>1.66</v>
      </c>
      <c r="BJ42" s="345">
        <v>6.13E-2</v>
      </c>
      <c r="BK42" s="342">
        <f t="shared" si="21"/>
        <v>0.10733059473245676</v>
      </c>
      <c r="BL42" s="350">
        <f t="shared" si="22"/>
        <v>7.4514897256446801E-3</v>
      </c>
      <c r="BM42" s="350"/>
      <c r="BN42" s="350"/>
      <c r="BO42" s="350"/>
      <c r="BP42" s="350"/>
      <c r="BQ42" s="350"/>
      <c r="BR42" s="350"/>
      <c r="BS42" s="350"/>
      <c r="BT42" s="343">
        <v>27.5</v>
      </c>
      <c r="BU42" s="343">
        <v>23.875</v>
      </c>
      <c r="BV42" s="344">
        <f t="shared" si="23"/>
        <v>25.6875</v>
      </c>
      <c r="BW42" s="344">
        <v>1.24</v>
      </c>
      <c r="BX42" s="345">
        <v>4.4200000000000003E-2</v>
      </c>
      <c r="BY42" s="342">
        <f t="shared" si="24"/>
        <v>9.8278733595762668E-2</v>
      </c>
      <c r="BZ42" s="350">
        <f t="shared" si="25"/>
        <v>2.5586471014986201E-3</v>
      </c>
      <c r="CA42" s="341">
        <v>33.9375</v>
      </c>
      <c r="CB42" s="341">
        <v>28</v>
      </c>
      <c r="CC42" s="344">
        <f t="shared" si="26"/>
        <v>30.96875</v>
      </c>
      <c r="CD42" s="339">
        <v>0.98</v>
      </c>
      <c r="CE42" s="345">
        <v>0.1195</v>
      </c>
      <c r="CF42" s="342">
        <f t="shared" si="27"/>
        <v>0.15725930823406786</v>
      </c>
      <c r="CG42" s="350">
        <f t="shared" si="28"/>
        <v>2.7294550134776005E-3</v>
      </c>
      <c r="CH42" s="343">
        <v>25.3125</v>
      </c>
      <c r="CI42" s="343">
        <v>20.40625</v>
      </c>
      <c r="CJ42" s="344">
        <f t="shared" si="29"/>
        <v>22.859375</v>
      </c>
      <c r="CK42" s="344">
        <v>0.62</v>
      </c>
      <c r="CM42" s="342"/>
      <c r="CN42" s="350"/>
      <c r="CO42" s="343">
        <v>46.9375</v>
      </c>
      <c r="CP42" s="343">
        <v>41.125</v>
      </c>
      <c r="CQ42" s="344">
        <f t="shared" si="32"/>
        <v>44.03125</v>
      </c>
      <c r="CR42" s="344">
        <v>2</v>
      </c>
      <c r="CS42" s="345">
        <v>6.25E-2</v>
      </c>
      <c r="CT42" s="342">
        <f t="shared" si="33"/>
        <v>0.11421937889684597</v>
      </c>
      <c r="CU42" s="350">
        <f t="shared" si="34"/>
        <v>5.9473107163030827E-3</v>
      </c>
      <c r="CV42" s="343">
        <v>39.4375</v>
      </c>
      <c r="CW42" s="343">
        <v>32.5</v>
      </c>
      <c r="CX42" s="344">
        <f t="shared" si="35"/>
        <v>35.96875</v>
      </c>
      <c r="CY42" s="344">
        <v>1.46</v>
      </c>
      <c r="CZ42" s="345">
        <v>5.67E-2</v>
      </c>
      <c r="DA42" s="342">
        <f t="shared" si="36"/>
        <v>0.10257836313974256</v>
      </c>
      <c r="DB42" s="350">
        <f t="shared" si="37"/>
        <v>4.2284281794769136E-3</v>
      </c>
      <c r="DC42" s="346">
        <v>16.125</v>
      </c>
      <c r="DD42" s="346">
        <v>14.5</v>
      </c>
      <c r="DE42" s="346">
        <f t="shared" si="38"/>
        <v>15.3125</v>
      </c>
      <c r="DF42" s="346">
        <v>0.84</v>
      </c>
      <c r="DG42" s="342">
        <v>8.5999999999999993E-2</v>
      </c>
      <c r="DH42" s="342">
        <v>0.15008143095978088</v>
      </c>
      <c r="DI42" s="350">
        <f t="shared" si="60"/>
        <v>1.9536546934634351E-3</v>
      </c>
      <c r="DJ42" s="341">
        <v>29.8125</v>
      </c>
      <c r="DK42" s="341">
        <v>29</v>
      </c>
      <c r="DL42" s="344">
        <f t="shared" si="39"/>
        <v>29.40625</v>
      </c>
      <c r="DM42" s="344">
        <v>1.46</v>
      </c>
      <c r="DN42" s="342">
        <v>5.2499999999999998E-2</v>
      </c>
      <c r="DO42" s="342">
        <f t="shared" si="58"/>
        <v>0.10859366349812216</v>
      </c>
      <c r="DP42" s="350">
        <f t="shared" si="59"/>
        <v>1.5313957380879758E-3</v>
      </c>
      <c r="DQ42" s="343">
        <v>22.4375</v>
      </c>
      <c r="DR42" s="343">
        <v>19.3125</v>
      </c>
      <c r="DS42" s="344">
        <f t="shared" si="40"/>
        <v>20.875</v>
      </c>
      <c r="DT42" s="344">
        <v>0.82</v>
      </c>
      <c r="DU42" s="345">
        <v>4.7500000000000001E-2</v>
      </c>
      <c r="DV42" s="342">
        <f t="shared" si="41"/>
        <v>9.1489196649117366E-2</v>
      </c>
      <c r="DW42" s="350">
        <f t="shared" si="42"/>
        <v>2.4811294288110772E-3</v>
      </c>
      <c r="DX42" s="343">
        <v>26.3125</v>
      </c>
      <c r="DY42" s="343">
        <v>22.375</v>
      </c>
      <c r="DZ42" s="344">
        <f t="shared" si="43"/>
        <v>24.34375</v>
      </c>
      <c r="EA42" s="344">
        <v>1.55</v>
      </c>
      <c r="EC42" s="342"/>
      <c r="ED42" s="350"/>
      <c r="EE42" s="343">
        <v>31.5</v>
      </c>
      <c r="EF42" s="343">
        <v>27.4375</v>
      </c>
      <c r="EG42" s="344">
        <f t="shared" si="44"/>
        <v>29.46875</v>
      </c>
      <c r="EH42" s="344">
        <v>1.24</v>
      </c>
      <c r="EI42" s="345">
        <v>4.4299999999999999E-2</v>
      </c>
      <c r="EJ42" s="342">
        <v>9.132929972628645E-2</v>
      </c>
      <c r="EK42" s="350">
        <f t="shared" si="45"/>
        <v>4.7554427998172076E-3</v>
      </c>
      <c r="EL42" s="358">
        <v>64.5</v>
      </c>
      <c r="EM42" s="358">
        <v>53.38</v>
      </c>
      <c r="EN42" s="344">
        <f t="shared" si="46"/>
        <v>58.94</v>
      </c>
      <c r="EO42" s="359">
        <v>1.92</v>
      </c>
      <c r="EP42" s="345">
        <v>7.5800000000000006E-2</v>
      </c>
      <c r="EQ42" s="342">
        <f t="shared" si="47"/>
        <v>0.11316624807340614</v>
      </c>
      <c r="ER42" s="350">
        <f t="shared" si="48"/>
        <v>1.2139889218356743E-2</v>
      </c>
      <c r="ES42" s="360">
        <v>31.25</v>
      </c>
      <c r="ET42" s="360">
        <v>26.38</v>
      </c>
      <c r="EU42" s="360">
        <f t="shared" si="49"/>
        <v>28.814999999999998</v>
      </c>
      <c r="EV42" s="359">
        <v>0.7</v>
      </c>
      <c r="EW42" s="345">
        <v>8.9200000000000002E-2</v>
      </c>
      <c r="EX42" s="342">
        <v>0.1173206783233316</v>
      </c>
      <c r="EY42" s="350">
        <f t="shared" si="50"/>
        <v>1.2322053123461041E-2</v>
      </c>
      <c r="EZ42" s="342"/>
      <c r="FA42" s="346">
        <v>1.1000000000000001</v>
      </c>
      <c r="FB42" s="346">
        <v>0.67500000000000004</v>
      </c>
      <c r="FC42" s="346">
        <v>0.2</v>
      </c>
      <c r="FD42" s="346">
        <v>0.85</v>
      </c>
      <c r="FE42" s="361">
        <v>2.1784530000000002</v>
      </c>
      <c r="FF42" s="346">
        <v>4.8</v>
      </c>
      <c r="FG42" s="346">
        <v>0.42499999999999999</v>
      </c>
      <c r="FH42" s="346">
        <v>0.72499999999999998</v>
      </c>
      <c r="FI42" s="346">
        <v>1.6</v>
      </c>
      <c r="FK42" s="346">
        <v>0.6</v>
      </c>
      <c r="FL42" s="346">
        <v>0.4</v>
      </c>
      <c r="FN42" s="344">
        <v>1.2</v>
      </c>
      <c r="FO42" s="344">
        <v>0.95</v>
      </c>
      <c r="FP42" s="344">
        <v>0.3</v>
      </c>
      <c r="FQ42" s="344">
        <v>0.32500000000000001</v>
      </c>
      <c r="FR42" s="344">
        <v>0.625</v>
      </c>
      <c r="FT42" s="344">
        <v>1.2</v>
      </c>
      <c r="FU42" s="362">
        <v>2.4722831999999997</v>
      </c>
      <c r="FV42" s="362">
        <v>2.4205213799999998</v>
      </c>
      <c r="FW42" s="344">
        <f t="shared" si="51"/>
        <v>23.046257579999999</v>
      </c>
      <c r="FX42" s="342">
        <f t="shared" si="52"/>
        <v>0.12387309044161943</v>
      </c>
    </row>
    <row r="43" spans="1:180">
      <c r="A43" s="349">
        <v>36922</v>
      </c>
      <c r="B43" s="337">
        <v>22.3125</v>
      </c>
      <c r="C43" s="337">
        <v>19.5</v>
      </c>
      <c r="D43" s="337">
        <f t="shared" si="0"/>
        <v>20.90625</v>
      </c>
      <c r="E43" s="337">
        <v>1.08</v>
      </c>
      <c r="F43" s="338">
        <v>5.9499999999999997E-2</v>
      </c>
      <c r="G43" s="342">
        <f t="shared" si="1"/>
        <v>0.11829912247044816</v>
      </c>
      <c r="H43" s="350">
        <f t="shared" si="2"/>
        <v>5.9582015222545449E-3</v>
      </c>
      <c r="I43" s="337">
        <v>25.75</v>
      </c>
      <c r="J43" s="337">
        <v>23.25</v>
      </c>
      <c r="K43" s="340">
        <f t="shared" si="3"/>
        <v>24.5</v>
      </c>
      <c r="L43" s="340">
        <v>1.1599999999999999</v>
      </c>
      <c r="M43" s="338">
        <v>6.9500000000000006E-2</v>
      </c>
      <c r="N43" s="342">
        <f t="shared" si="4"/>
        <v>0.12380719087601566</v>
      </c>
      <c r="O43" s="350">
        <f t="shared" si="5"/>
        <v>3.6374441079044259E-3</v>
      </c>
      <c r="P43" s="341">
        <v>20.6875</v>
      </c>
      <c r="Q43" s="341">
        <v>17.375</v>
      </c>
      <c r="R43" s="344">
        <f t="shared" si="6"/>
        <v>19.03125</v>
      </c>
      <c r="S43" s="339">
        <v>0.96</v>
      </c>
      <c r="T43" s="342">
        <v>4.2000000000000003E-2</v>
      </c>
      <c r="U43" s="342">
        <f t="shared" si="7"/>
        <v>9.8439862461159322E-2</v>
      </c>
      <c r="V43" s="350">
        <f t="shared" si="8"/>
        <v>9.2962102040284309E-4</v>
      </c>
      <c r="W43" s="343">
        <v>32.4375</v>
      </c>
      <c r="X43" s="343">
        <v>27.5</v>
      </c>
      <c r="Y43" s="344">
        <f t="shared" si="9"/>
        <v>29.96875</v>
      </c>
      <c r="Z43" s="344">
        <v>0.68</v>
      </c>
      <c r="AA43" s="345">
        <v>0.11749999999999999</v>
      </c>
      <c r="AB43" s="342">
        <f t="shared" si="10"/>
        <v>0.14443097693565909</v>
      </c>
      <c r="AC43" s="350">
        <f t="shared" si="11"/>
        <v>5.1526624582927246E-3</v>
      </c>
      <c r="AD43" s="358">
        <v>66.69</v>
      </c>
      <c r="AE43" s="358">
        <v>55.38</v>
      </c>
      <c r="AF43" s="344">
        <f t="shared" si="12"/>
        <v>61.034999999999997</v>
      </c>
      <c r="AG43" s="344">
        <v>1.18</v>
      </c>
      <c r="AH43" s="345">
        <v>0.13919999999999999</v>
      </c>
      <c r="AI43" s="342">
        <f t="shared" si="13"/>
        <v>0.16256104906906499</v>
      </c>
      <c r="AJ43" s="350">
        <f t="shared" si="14"/>
        <v>1.306639978451064E-2</v>
      </c>
      <c r="AK43" s="343">
        <v>41.9375</v>
      </c>
      <c r="AL43" s="343">
        <v>35.1875</v>
      </c>
      <c r="AM43" s="344">
        <f t="shared" si="15"/>
        <v>38.5625</v>
      </c>
      <c r="AN43" s="344">
        <v>1.78</v>
      </c>
      <c r="AO43" s="345">
        <v>9.64E-2</v>
      </c>
      <c r="AP43" s="342">
        <f t="shared" si="53"/>
        <v>0.15065068656391234</v>
      </c>
      <c r="AQ43" s="350">
        <f t="shared" si="54"/>
        <v>3.4144227706093946E-2</v>
      </c>
      <c r="AR43" s="341">
        <v>24.625</v>
      </c>
      <c r="AS43" s="341">
        <v>21.25</v>
      </c>
      <c r="AT43" s="344">
        <f t="shared" si="16"/>
        <v>22.9375</v>
      </c>
      <c r="AU43" s="344">
        <v>1.34</v>
      </c>
      <c r="AV43" s="342">
        <v>3.6700000000000003E-2</v>
      </c>
      <c r="AW43" s="342">
        <f t="shared" si="61"/>
        <v>0.10193642881749421</v>
      </c>
      <c r="AX43" s="350">
        <f t="shared" si="62"/>
        <v>1.7755378319670313E-3</v>
      </c>
      <c r="AY43" s="343">
        <v>43.25</v>
      </c>
      <c r="AZ43" s="343">
        <v>37.259998320000001</v>
      </c>
      <c r="BA43" s="344">
        <f t="shared" si="17"/>
        <v>40.254999159999997</v>
      </c>
      <c r="BB43" s="343">
        <v>1.76</v>
      </c>
      <c r="BC43" s="345">
        <v>6.5000000000000002E-2</v>
      </c>
      <c r="BD43" s="342">
        <f t="shared" si="18"/>
        <v>0.11486626120808374</v>
      </c>
      <c r="BE43" s="350">
        <f t="shared" si="19"/>
        <v>3.4952875573497871E-3</v>
      </c>
      <c r="BF43" s="343">
        <v>42.375</v>
      </c>
      <c r="BG43" s="343">
        <v>35.209999080000003</v>
      </c>
      <c r="BH43" s="344">
        <f t="shared" si="20"/>
        <v>38.792499540000001</v>
      </c>
      <c r="BI43" s="344">
        <v>1.66</v>
      </c>
      <c r="BJ43" s="345">
        <v>6.13E-2</v>
      </c>
      <c r="BK43" s="342">
        <f t="shared" si="21"/>
        <v>0.10991875167550424</v>
      </c>
      <c r="BL43" s="350">
        <f t="shared" si="22"/>
        <v>8.3041791842654363E-3</v>
      </c>
      <c r="BM43" s="350"/>
      <c r="BN43" s="350"/>
      <c r="BO43" s="350"/>
      <c r="BP43" s="350"/>
      <c r="BQ43" s="350"/>
      <c r="BR43" s="350"/>
      <c r="BS43" s="350"/>
      <c r="BT43" s="343">
        <v>26.75</v>
      </c>
      <c r="BU43" s="343">
        <v>24</v>
      </c>
      <c r="BV43" s="344">
        <f t="shared" si="23"/>
        <v>25.375</v>
      </c>
      <c r="BW43" s="344">
        <v>1.24</v>
      </c>
      <c r="BX43" s="345">
        <v>4.4200000000000003E-2</v>
      </c>
      <c r="BY43" s="342">
        <f t="shared" si="24"/>
        <v>9.8957548234048565E-2</v>
      </c>
      <c r="BZ43" s="350">
        <f t="shared" si="25"/>
        <v>2.5958605777150032E-3</v>
      </c>
      <c r="CA43" s="341">
        <v>32.3125</v>
      </c>
      <c r="CB43" s="341">
        <v>25.3125</v>
      </c>
      <c r="CC43" s="344">
        <f t="shared" si="26"/>
        <v>28.8125</v>
      </c>
      <c r="CD43" s="339">
        <v>0.98</v>
      </c>
      <c r="CE43" s="345">
        <v>0.1195</v>
      </c>
      <c r="CF43" s="342">
        <f t="shared" si="27"/>
        <v>0.16012301545139196</v>
      </c>
      <c r="CG43" s="350">
        <f t="shared" si="28"/>
        <v>2.5202141573598684E-3</v>
      </c>
      <c r="CH43" s="343">
        <v>24.34375</v>
      </c>
      <c r="CI43" s="343">
        <v>21.4375</v>
      </c>
      <c r="CJ43" s="344">
        <f t="shared" si="29"/>
        <v>22.890625</v>
      </c>
      <c r="CK43" s="344">
        <v>0.62</v>
      </c>
      <c r="CM43" s="342"/>
      <c r="CN43" s="350"/>
      <c r="CO43" s="343">
        <v>44.625</v>
      </c>
      <c r="CP43" s="343">
        <v>35.875</v>
      </c>
      <c r="CQ43" s="344">
        <f t="shared" si="32"/>
        <v>40.25</v>
      </c>
      <c r="CR43" s="344">
        <v>2.04</v>
      </c>
      <c r="CS43" s="345">
        <v>6.25E-2</v>
      </c>
      <c r="CT43" s="342">
        <f t="shared" si="33"/>
        <v>0.12032938325756182</v>
      </c>
      <c r="CU43" s="350">
        <f t="shared" si="34"/>
        <v>8.0806089910064275E-3</v>
      </c>
      <c r="CV43" s="343">
        <v>38</v>
      </c>
      <c r="CW43" s="343">
        <v>33</v>
      </c>
      <c r="CX43" s="344">
        <f t="shared" si="35"/>
        <v>35.5</v>
      </c>
      <c r="CY43" s="344">
        <v>1.46</v>
      </c>
      <c r="CZ43" s="345">
        <v>5.4300000000000001E-2</v>
      </c>
      <c r="DA43" s="342">
        <f t="shared" si="36"/>
        <v>0.10068837092105554</v>
      </c>
      <c r="DB43" s="350">
        <f t="shared" si="37"/>
        <v>4.6486239824639602E-3</v>
      </c>
      <c r="DC43" s="346">
        <v>15.4375</v>
      </c>
      <c r="DD43" s="346">
        <v>13.1875</v>
      </c>
      <c r="DE43" s="346">
        <f t="shared" si="38"/>
        <v>14.3125</v>
      </c>
      <c r="DF43" s="346">
        <v>0.84</v>
      </c>
      <c r="DG43" s="342">
        <v>8.2500000000000004E-2</v>
      </c>
      <c r="DH43" s="342">
        <v>0.15094098917231213</v>
      </c>
      <c r="DI43" s="350">
        <f t="shared" si="60"/>
        <v>1.7421771148561536E-3</v>
      </c>
      <c r="DJ43" s="341">
        <v>32.25</v>
      </c>
      <c r="DK43" s="341">
        <v>29.1875</v>
      </c>
      <c r="DL43" s="344">
        <f t="shared" si="39"/>
        <v>30.71875</v>
      </c>
      <c r="DM43" s="344">
        <v>1.46</v>
      </c>
      <c r="DN43" s="342">
        <v>5.2499999999999998E-2</v>
      </c>
      <c r="DO43" s="342">
        <f t="shared" si="58"/>
        <v>0.10615213832034698</v>
      </c>
      <c r="DP43" s="350">
        <f t="shared" si="59"/>
        <v>1.492539979299572E-3</v>
      </c>
      <c r="DQ43" s="343">
        <v>22.4375</v>
      </c>
      <c r="DR43" s="343">
        <v>19.5</v>
      </c>
      <c r="DS43" s="344">
        <f t="shared" si="40"/>
        <v>20.96875</v>
      </c>
      <c r="DT43" s="344">
        <v>0.82</v>
      </c>
      <c r="DU43" s="345">
        <v>4.7500000000000001E-2</v>
      </c>
      <c r="DV43" s="342">
        <f t="shared" si="41"/>
        <v>9.128949309837453E-2</v>
      </c>
      <c r="DW43" s="350">
        <f t="shared" si="42"/>
        <v>2.5862886112722975E-3</v>
      </c>
      <c r="DX43" s="343">
        <v>25.375</v>
      </c>
      <c r="DY43" s="343">
        <v>22.5</v>
      </c>
      <c r="DZ43" s="344">
        <f t="shared" si="43"/>
        <v>23.9375</v>
      </c>
      <c r="EA43" s="344">
        <v>1.55</v>
      </c>
      <c r="EC43" s="342"/>
      <c r="ED43" s="350"/>
      <c r="EE43" s="343">
        <v>30.5</v>
      </c>
      <c r="EF43" s="343">
        <v>27.0625</v>
      </c>
      <c r="EG43" s="344">
        <f t="shared" si="44"/>
        <v>28.78125</v>
      </c>
      <c r="EH43" s="344">
        <v>1.24</v>
      </c>
      <c r="EI43" s="345">
        <v>4.4299999999999999E-2</v>
      </c>
      <c r="EJ43" s="342">
        <v>9.2471765025581076E-2</v>
      </c>
      <c r="EK43" s="350">
        <f t="shared" si="45"/>
        <v>5.0455082247278238E-3</v>
      </c>
      <c r="EL43" s="358">
        <v>63.19</v>
      </c>
      <c r="EM43" s="358">
        <v>52.43</v>
      </c>
      <c r="EN43" s="344">
        <f t="shared" si="46"/>
        <v>57.81</v>
      </c>
      <c r="EO43" s="359">
        <v>1.92</v>
      </c>
      <c r="EP43" s="345">
        <v>7.5800000000000006E-2</v>
      </c>
      <c r="EQ43" s="342">
        <f t="shared" si="47"/>
        <v>0.11390620101799143</v>
      </c>
      <c r="ER43" s="350">
        <f t="shared" si="48"/>
        <v>9.8874359095912166E-3</v>
      </c>
      <c r="ES43" s="360">
        <v>29.94</v>
      </c>
      <c r="ET43" s="360">
        <v>27.12</v>
      </c>
      <c r="EU43" s="360">
        <f t="shared" si="49"/>
        <v>28.53</v>
      </c>
      <c r="EV43" s="359">
        <v>0.7</v>
      </c>
      <c r="EW43" s="345">
        <v>8.9200000000000002E-2</v>
      </c>
      <c r="EX43" s="342">
        <v>0.11760430725042981</v>
      </c>
      <c r="EY43" s="350">
        <f t="shared" si="50"/>
        <v>1.1069316196831708E-2</v>
      </c>
      <c r="EZ43" s="342"/>
      <c r="FA43" s="346">
        <v>1.2</v>
      </c>
      <c r="FB43" s="346">
        <v>0.7</v>
      </c>
      <c r="FC43" s="346">
        <v>0.22500000000000001</v>
      </c>
      <c r="FD43" s="346">
        <v>0.85</v>
      </c>
      <c r="FE43" s="361">
        <v>1.9150804800000001</v>
      </c>
      <c r="FF43" s="346">
        <v>5.4</v>
      </c>
      <c r="FG43" s="346">
        <v>0.41499999999999998</v>
      </c>
      <c r="FH43" s="346">
        <v>0.72499999999999998</v>
      </c>
      <c r="FI43" s="346">
        <v>1.8</v>
      </c>
      <c r="FK43" s="346">
        <v>0.625</v>
      </c>
      <c r="FL43" s="346">
        <v>0.375</v>
      </c>
      <c r="FN43" s="344">
        <v>1.6</v>
      </c>
      <c r="FO43" s="344">
        <v>1.1000000000000001</v>
      </c>
      <c r="FP43" s="344">
        <v>0.27500000000000002</v>
      </c>
      <c r="FQ43" s="344">
        <v>0.33500000000000002</v>
      </c>
      <c r="FR43" s="344">
        <v>0.67500000000000004</v>
      </c>
      <c r="FT43" s="344">
        <v>1.3</v>
      </c>
      <c r="FU43" s="362">
        <v>2.06815886</v>
      </c>
      <c r="FV43" s="362">
        <v>2.2425655500000001</v>
      </c>
      <c r="FW43" s="344">
        <f t="shared" si="51"/>
        <v>23.825804890000001</v>
      </c>
      <c r="FX43" s="342">
        <f t="shared" si="52"/>
        <v>0.12613213491816541</v>
      </c>
    </row>
    <row r="44" spans="1:180">
      <c r="A44" s="349">
        <v>36950</v>
      </c>
      <c r="B44" s="337">
        <v>21.940000529999999</v>
      </c>
      <c r="C44" s="337">
        <v>20</v>
      </c>
      <c r="D44" s="337">
        <f t="shared" si="0"/>
        <v>20.970000264999999</v>
      </c>
      <c r="E44" s="337">
        <v>1.08</v>
      </c>
      <c r="F44" s="338">
        <v>5.9499999999999997E-2</v>
      </c>
      <c r="G44" s="342">
        <f t="shared" si="1"/>
        <v>0.118116743510148</v>
      </c>
      <c r="H44" s="350">
        <f t="shared" si="2"/>
        <v>5.9742636531868272E-3</v>
      </c>
      <c r="I44" s="337">
        <v>24.700000760000002</v>
      </c>
      <c r="J44" s="337">
        <v>22.510000229999999</v>
      </c>
      <c r="K44" s="340">
        <f t="shared" si="3"/>
        <v>23.605000494999999</v>
      </c>
      <c r="L44" s="340">
        <v>1.1599999999999999</v>
      </c>
      <c r="M44" s="338">
        <v>6.9500000000000006E-2</v>
      </c>
      <c r="N44" s="342">
        <f t="shared" si="4"/>
        <v>0.12590615534594596</v>
      </c>
      <c r="O44" s="350">
        <f t="shared" si="5"/>
        <v>3.7148106022736735E-3</v>
      </c>
      <c r="P44" s="341">
        <v>19.209999079999999</v>
      </c>
      <c r="Q44" s="341">
        <v>17.850000380000001</v>
      </c>
      <c r="R44" s="344">
        <f t="shared" si="6"/>
        <v>18.52999973</v>
      </c>
      <c r="S44" s="339">
        <v>0.96</v>
      </c>
      <c r="T44" s="342">
        <v>4.2700000000000002E-2</v>
      </c>
      <c r="U44" s="342">
        <f t="shared" si="7"/>
        <v>0.10073672427087899</v>
      </c>
      <c r="V44" s="350">
        <f t="shared" si="8"/>
        <v>9.55348918685864E-4</v>
      </c>
      <c r="W44" s="343">
        <v>32.060001370000002</v>
      </c>
      <c r="X44" s="343">
        <v>27.5</v>
      </c>
      <c r="Y44" s="344">
        <f t="shared" si="9"/>
        <v>29.780000685000001</v>
      </c>
      <c r="Z44" s="344">
        <v>0.68</v>
      </c>
      <c r="AA44" s="345">
        <v>0.11749999999999999</v>
      </c>
      <c r="AB44" s="342">
        <f t="shared" si="10"/>
        <v>0.14460320580623409</v>
      </c>
      <c r="AC44" s="350">
        <f t="shared" si="11"/>
        <v>5.1807009127373656E-3</v>
      </c>
      <c r="AD44" s="358">
        <v>63.34</v>
      </c>
      <c r="AE44" s="358">
        <v>57.04</v>
      </c>
      <c r="AF44" s="344">
        <f t="shared" si="12"/>
        <v>60.19</v>
      </c>
      <c r="AG44" s="344">
        <v>1.18</v>
      </c>
      <c r="AH44" s="345">
        <v>0.12640000000000001</v>
      </c>
      <c r="AI44" s="342">
        <f t="shared" si="13"/>
        <v>0.14982535073623615</v>
      </c>
      <c r="AJ44" s="350">
        <f t="shared" si="14"/>
        <v>1.1830028575896719E-2</v>
      </c>
      <c r="AK44" s="343">
        <v>40.799999239999998</v>
      </c>
      <c r="AL44" s="343">
        <v>37.150001529999997</v>
      </c>
      <c r="AM44" s="344">
        <f t="shared" si="15"/>
        <v>38.975000385000001</v>
      </c>
      <c r="AN44" s="344">
        <v>1.78</v>
      </c>
      <c r="AO44" s="345">
        <v>9.64E-2</v>
      </c>
      <c r="AP44" s="342">
        <f t="shared" si="53"/>
        <v>0.15006618378223857</v>
      </c>
      <c r="AQ44" s="350">
        <f t="shared" si="54"/>
        <v>3.4156099661649196E-2</v>
      </c>
      <c r="AR44" s="341">
        <v>24.149999619999999</v>
      </c>
      <c r="AS44" s="341">
        <v>21.260000229999999</v>
      </c>
      <c r="AT44" s="344">
        <f t="shared" si="16"/>
        <v>22.704999924999999</v>
      </c>
      <c r="AU44" s="344">
        <v>1.34</v>
      </c>
      <c r="AV44" s="342">
        <v>3.6700000000000003E-2</v>
      </c>
      <c r="AW44" s="342">
        <f t="shared" si="61"/>
        <v>0.10261997582123228</v>
      </c>
      <c r="AX44" s="350">
        <f t="shared" si="62"/>
        <v>1.7950298645891239E-3</v>
      </c>
      <c r="AY44" s="343">
        <v>39.090000150000002</v>
      </c>
      <c r="AZ44" s="343">
        <v>37.259998320000001</v>
      </c>
      <c r="BA44" s="344">
        <f t="shared" si="17"/>
        <v>38.174999235000001</v>
      </c>
      <c r="BB44" s="343">
        <v>1.76</v>
      </c>
      <c r="BC44" s="345">
        <v>6.83E-2</v>
      </c>
      <c r="BD44" s="342">
        <f t="shared" si="18"/>
        <v>0.12109572754013453</v>
      </c>
      <c r="BE44" s="350">
        <f t="shared" si="19"/>
        <v>3.7004837475644492E-3</v>
      </c>
      <c r="BF44" s="343">
        <v>39.200000760000002</v>
      </c>
      <c r="BG44" s="343">
        <v>35.950000760000002</v>
      </c>
      <c r="BH44" s="344">
        <f t="shared" si="20"/>
        <v>37.575000760000002</v>
      </c>
      <c r="BI44" s="344">
        <v>1.66</v>
      </c>
      <c r="BJ44" s="345">
        <v>6.13E-2</v>
      </c>
      <c r="BK44" s="342">
        <f t="shared" si="21"/>
        <v>0.11152151438850688</v>
      </c>
      <c r="BL44" s="350">
        <f t="shared" si="22"/>
        <v>8.461022250021228E-3</v>
      </c>
      <c r="BM44" s="350"/>
      <c r="BN44" s="350"/>
      <c r="BO44" s="350"/>
      <c r="BP44" s="350"/>
      <c r="BQ44" s="350"/>
      <c r="BR44" s="350"/>
      <c r="BS44" s="350"/>
      <c r="BT44" s="343">
        <v>26.649999619999999</v>
      </c>
      <c r="BU44" s="343">
        <v>23.620000839999999</v>
      </c>
      <c r="BV44" s="344">
        <f t="shared" si="23"/>
        <v>25.135000229999999</v>
      </c>
      <c r="BW44" s="344">
        <v>1.24</v>
      </c>
      <c r="BX44" s="345">
        <v>4.4999999999999998E-2</v>
      </c>
      <c r="BY44" s="342">
        <f t="shared" si="24"/>
        <v>0.10033291736516747</v>
      </c>
      <c r="BZ44" s="350">
        <f t="shared" si="25"/>
        <v>2.6431093528199827E-3</v>
      </c>
      <c r="CA44" s="341">
        <v>28.280000690000001</v>
      </c>
      <c r="CB44" s="341">
        <v>26.350000380000001</v>
      </c>
      <c r="CC44" s="344">
        <f t="shared" si="26"/>
        <v>27.315000535000003</v>
      </c>
      <c r="CD44" s="339">
        <v>0.98</v>
      </c>
      <c r="CE44" s="345">
        <v>0.1195</v>
      </c>
      <c r="CF44" s="342">
        <f t="shared" si="27"/>
        <v>0.16238160788294587</v>
      </c>
      <c r="CG44" s="350">
        <f t="shared" si="28"/>
        <v>2.5666093907702743E-3</v>
      </c>
      <c r="CH44" s="343">
        <v>23.975000380000001</v>
      </c>
      <c r="CI44" s="343">
        <v>21.329999919999999</v>
      </c>
      <c r="CJ44" s="344">
        <f t="shared" si="29"/>
        <v>22.652500150000002</v>
      </c>
      <c r="CK44" s="344">
        <v>0.62</v>
      </c>
      <c r="CM44" s="342"/>
      <c r="CN44" s="350"/>
      <c r="CO44" s="343">
        <v>40.400001529999997</v>
      </c>
      <c r="CP44" s="343">
        <v>36.740001679999999</v>
      </c>
      <c r="CQ44" s="344">
        <f t="shared" si="32"/>
        <v>38.570001605000002</v>
      </c>
      <c r="CR44" s="344">
        <v>2.04</v>
      </c>
      <c r="CS44" s="345">
        <v>6.25E-2</v>
      </c>
      <c r="CT44" s="342">
        <f t="shared" si="33"/>
        <v>0.12290075504020703</v>
      </c>
      <c r="CU44" s="350">
        <f t="shared" si="34"/>
        <v>8.2883142216310119E-3</v>
      </c>
      <c r="CV44" s="343">
        <v>34.189998629999998</v>
      </c>
      <c r="CW44" s="343">
        <v>31.75</v>
      </c>
      <c r="CX44" s="344">
        <f t="shared" si="35"/>
        <v>32.969999314999995</v>
      </c>
      <c r="CY44" s="344">
        <v>1.46</v>
      </c>
      <c r="CZ44" s="345">
        <v>5.4300000000000001E-2</v>
      </c>
      <c r="DA44" s="342">
        <f t="shared" si="36"/>
        <v>0.1043101931500201</v>
      </c>
      <c r="DB44" s="350">
        <f t="shared" si="37"/>
        <v>4.8362763453421451E-3</v>
      </c>
      <c r="DC44" s="346">
        <v>15.100000380000001</v>
      </c>
      <c r="DD44" s="346">
        <v>13.81000042</v>
      </c>
      <c r="DE44" s="346">
        <f t="shared" si="38"/>
        <v>14.455000399999999</v>
      </c>
      <c r="DF44" s="346">
        <v>0.84</v>
      </c>
      <c r="DG44" s="342">
        <v>7.7499999999999999E-2</v>
      </c>
      <c r="DH44" s="342">
        <v>0.14493791215077567</v>
      </c>
      <c r="DI44" s="350">
        <f t="shared" si="60"/>
        <v>1.6799887309909059E-3</v>
      </c>
      <c r="DJ44" s="341">
        <v>32</v>
      </c>
      <c r="DK44" s="341">
        <v>29</v>
      </c>
      <c r="DL44" s="344">
        <f t="shared" si="39"/>
        <v>30.5</v>
      </c>
      <c r="DM44" s="344">
        <v>1.46</v>
      </c>
      <c r="DN44" s="342">
        <v>5.2499999999999998E-2</v>
      </c>
      <c r="DO44" s="342">
        <f t="shared" si="58"/>
        <v>0.10654419451636299</v>
      </c>
      <c r="DP44" s="350">
        <f t="shared" si="59"/>
        <v>1.5044102067779902E-3</v>
      </c>
      <c r="DQ44" s="343">
        <v>23.100000380000001</v>
      </c>
      <c r="DR44" s="343">
        <v>20.790000920000001</v>
      </c>
      <c r="DS44" s="344">
        <f t="shared" si="40"/>
        <v>21.945000650000001</v>
      </c>
      <c r="DT44" s="344">
        <v>0.82</v>
      </c>
      <c r="DU44" s="345">
        <v>4.7500000000000001E-2</v>
      </c>
      <c r="DV44" s="342">
        <f t="shared" si="41"/>
        <v>8.9312788725602887E-2</v>
      </c>
      <c r="DW44" s="350">
        <f t="shared" si="42"/>
        <v>2.5410259292644923E-3</v>
      </c>
      <c r="DX44" s="343">
        <v>25.200000760000002</v>
      </c>
      <c r="DY44" s="343">
        <v>23.18000031</v>
      </c>
      <c r="DZ44" s="344">
        <f t="shared" si="43"/>
        <v>24.190000535000003</v>
      </c>
      <c r="EA44" s="344">
        <v>1.55</v>
      </c>
      <c r="EC44" s="342"/>
      <c r="ED44" s="350"/>
      <c r="EE44" s="343">
        <v>28.700000760000002</v>
      </c>
      <c r="EF44" s="343">
        <v>26.370000839999999</v>
      </c>
      <c r="EG44" s="344">
        <f t="shared" si="44"/>
        <v>27.535000799999999</v>
      </c>
      <c r="EH44" s="344">
        <v>1.24</v>
      </c>
      <c r="EI44" s="345">
        <v>4.4299999999999999E-2</v>
      </c>
      <c r="EJ44" s="342">
        <v>9.4690741722351035E-2</v>
      </c>
      <c r="EK44" s="350">
        <f t="shared" si="45"/>
        <v>5.1885086432270754E-3</v>
      </c>
      <c r="EL44" s="358">
        <v>55.4</v>
      </c>
      <c r="EM44" s="358">
        <v>50.97</v>
      </c>
      <c r="EN44" s="344">
        <f t="shared" si="46"/>
        <v>53.185000000000002</v>
      </c>
      <c r="EO44" s="359">
        <v>1.92</v>
      </c>
      <c r="EP44" s="345">
        <v>7.4999999999999997E-2</v>
      </c>
      <c r="EQ44" s="342">
        <f t="shared" si="47"/>
        <v>0.11643627856981942</v>
      </c>
      <c r="ER44" s="350">
        <f t="shared" si="48"/>
        <v>1.0038640183238245E-2</v>
      </c>
      <c r="ES44" s="360">
        <v>28.45</v>
      </c>
      <c r="ET44" s="360">
        <v>26.7</v>
      </c>
      <c r="EU44" s="360">
        <f t="shared" si="49"/>
        <v>27.574999999999999</v>
      </c>
      <c r="EV44" s="359">
        <v>0.7</v>
      </c>
      <c r="EW44" s="345">
        <v>8.9200000000000002E-2</v>
      </c>
      <c r="EX44" s="342">
        <v>0.11859787664824406</v>
      </c>
      <c r="EY44" s="350">
        <f t="shared" si="50"/>
        <v>1.1029075176448907E-2</v>
      </c>
      <c r="EZ44" s="342"/>
      <c r="FA44" s="346">
        <v>1.2</v>
      </c>
      <c r="FB44" s="346">
        <v>0.7</v>
      </c>
      <c r="FC44" s="346">
        <v>0.22500000000000001</v>
      </c>
      <c r="FD44" s="346">
        <v>0.85</v>
      </c>
      <c r="FE44" s="361">
        <v>1.8733063999999999</v>
      </c>
      <c r="FF44" s="346">
        <v>5.4</v>
      </c>
      <c r="FG44" s="346">
        <v>0.41499999999999998</v>
      </c>
      <c r="FH44" s="346">
        <v>0.72499999999999998</v>
      </c>
      <c r="FI44" s="346">
        <v>1.8</v>
      </c>
      <c r="FK44" s="346">
        <v>0.625</v>
      </c>
      <c r="FL44" s="346">
        <v>0.375</v>
      </c>
      <c r="FN44" s="344">
        <v>1.6</v>
      </c>
      <c r="FO44" s="344">
        <v>1.1000000000000001</v>
      </c>
      <c r="FP44" s="344">
        <v>0.27500000000000002</v>
      </c>
      <c r="FQ44" s="344">
        <v>0.33500000000000002</v>
      </c>
      <c r="FR44" s="344">
        <v>0.67500000000000004</v>
      </c>
      <c r="FT44" s="344">
        <v>1.3</v>
      </c>
      <c r="FU44" s="362">
        <v>2.0454783999999999</v>
      </c>
      <c r="FV44" s="362">
        <v>2.2063301999999996</v>
      </c>
      <c r="FW44" s="344">
        <f t="shared" si="51"/>
        <v>23.725115000000002</v>
      </c>
      <c r="FX44" s="342">
        <f t="shared" si="52"/>
        <v>0.12608374636711547</v>
      </c>
    </row>
    <row r="45" spans="1:180">
      <c r="A45" s="349">
        <v>36980</v>
      </c>
      <c r="B45" s="337">
        <v>21.989999770000001</v>
      </c>
      <c r="C45" s="337">
        <v>20.010000229999999</v>
      </c>
      <c r="D45" s="337">
        <f t="shared" si="0"/>
        <v>21</v>
      </c>
      <c r="E45" s="337">
        <v>1.08</v>
      </c>
      <c r="F45" s="338">
        <v>5.9499999999999997E-2</v>
      </c>
      <c r="G45" s="342">
        <f t="shared" si="1"/>
        <v>0.1180313100497945</v>
      </c>
      <c r="H45" s="350">
        <f t="shared" si="2"/>
        <v>5.8599340308957207E-3</v>
      </c>
      <c r="I45" s="337">
        <v>23.989999770000001</v>
      </c>
      <c r="J45" s="337">
        <v>20.850000380000001</v>
      </c>
      <c r="K45" s="340">
        <f t="shared" si="3"/>
        <v>22.420000075000001</v>
      </c>
      <c r="L45" s="340">
        <v>1.1599999999999999</v>
      </c>
      <c r="M45" s="338">
        <v>6.9500000000000006E-2</v>
      </c>
      <c r="N45" s="342">
        <f t="shared" si="4"/>
        <v>0.12894826365909329</v>
      </c>
      <c r="O45" s="350">
        <f t="shared" si="5"/>
        <v>3.7344598274067957E-3</v>
      </c>
      <c r="P45" s="341">
        <v>21</v>
      </c>
      <c r="Q45" s="341">
        <v>18.809999470000001</v>
      </c>
      <c r="R45" s="344">
        <f t="shared" si="6"/>
        <v>19.904999735000001</v>
      </c>
      <c r="S45" s="339">
        <v>0.96</v>
      </c>
      <c r="T45" s="342">
        <v>4.2700000000000002E-2</v>
      </c>
      <c r="U45" s="342">
        <f t="shared" si="7"/>
        <v>9.6651556850641196E-2</v>
      </c>
      <c r="V45" s="350">
        <f t="shared" si="8"/>
        <v>8.9971637645742031E-4</v>
      </c>
      <c r="W45" s="343">
        <v>35.299999239999998</v>
      </c>
      <c r="X45" s="343">
        <v>27.75</v>
      </c>
      <c r="Y45" s="344">
        <f t="shared" si="9"/>
        <v>31.524999619999999</v>
      </c>
      <c r="Z45" s="344">
        <v>0.68</v>
      </c>
      <c r="AA45" s="345">
        <v>0.11749999999999999</v>
      </c>
      <c r="AB45" s="342">
        <f t="shared" si="10"/>
        <v>0.14309020767628344</v>
      </c>
      <c r="AC45" s="350">
        <f t="shared" si="11"/>
        <v>5.0320285109941038E-3</v>
      </c>
      <c r="AD45" s="358">
        <v>70.5</v>
      </c>
      <c r="AE45" s="358">
        <v>57.55</v>
      </c>
      <c r="AF45" s="344">
        <f t="shared" si="12"/>
        <v>64.025000000000006</v>
      </c>
      <c r="AG45" s="358">
        <f>0.32*4</f>
        <v>1.28</v>
      </c>
      <c r="AH45" s="345">
        <v>0.12939999999999999</v>
      </c>
      <c r="AI45" s="342">
        <f t="shared" si="13"/>
        <v>0.15335578198259014</v>
      </c>
      <c r="AJ45" s="350">
        <f t="shared" si="14"/>
        <v>1.4243858752476139E-2</v>
      </c>
      <c r="AK45" s="343">
        <v>38.900001529999997</v>
      </c>
      <c r="AL45" s="343">
        <v>34.200000760000002</v>
      </c>
      <c r="AM45" s="344">
        <f t="shared" si="15"/>
        <v>36.550001144999996</v>
      </c>
      <c r="AN45" s="344">
        <v>1.78</v>
      </c>
      <c r="AO45" s="345">
        <v>9.64E-2</v>
      </c>
      <c r="AP45" s="342">
        <f t="shared" si="53"/>
        <v>0.15369514325128009</v>
      </c>
      <c r="AQ45" s="350">
        <f t="shared" si="54"/>
        <v>3.4337459270232989E-2</v>
      </c>
      <c r="AR45" s="341">
        <v>24.479999540000001</v>
      </c>
      <c r="AS45" s="341">
        <v>22.280000690000001</v>
      </c>
      <c r="AT45" s="344">
        <f t="shared" si="16"/>
        <v>23.380000115000001</v>
      </c>
      <c r="AU45" s="344">
        <v>1.34</v>
      </c>
      <c r="AV45" s="342">
        <v>3.6700000000000003E-2</v>
      </c>
      <c r="AW45" s="342">
        <f t="shared" si="61"/>
        <v>0.10067388055719606</v>
      </c>
      <c r="AX45" s="350">
        <f t="shared" si="62"/>
        <v>1.7285389067314939E-3</v>
      </c>
      <c r="AY45" s="343">
        <v>41.150001529999997</v>
      </c>
      <c r="AZ45" s="343">
        <v>38</v>
      </c>
      <c r="BA45" s="344">
        <f t="shared" si="17"/>
        <v>39.575000764999999</v>
      </c>
      <c r="BB45" s="343">
        <v>1.76</v>
      </c>
      <c r="BC45" s="345">
        <v>6.83E-2</v>
      </c>
      <c r="BD45" s="342">
        <f t="shared" si="18"/>
        <v>0.11919532029068947</v>
      </c>
      <c r="BE45" s="350">
        <f t="shared" si="19"/>
        <v>3.5752915703411367E-3</v>
      </c>
      <c r="BF45" s="343">
        <v>38.490001679999999</v>
      </c>
      <c r="BG45" s="343">
        <v>35.119998930000001</v>
      </c>
      <c r="BH45" s="344">
        <f t="shared" si="20"/>
        <v>36.805000305</v>
      </c>
      <c r="BI45" s="344">
        <v>1.66</v>
      </c>
      <c r="BJ45" s="345">
        <v>6.13E-2</v>
      </c>
      <c r="BK45" s="342">
        <f t="shared" si="21"/>
        <v>0.11259087506603249</v>
      </c>
      <c r="BL45" s="350">
        <f t="shared" si="22"/>
        <v>8.3847468111143061E-3</v>
      </c>
      <c r="BM45" s="350"/>
      <c r="BN45" s="350"/>
      <c r="BO45" s="350"/>
      <c r="BP45" s="350"/>
      <c r="BQ45" s="350"/>
      <c r="BR45" s="350"/>
      <c r="BS45" s="350"/>
      <c r="BT45" s="343">
        <v>24.450000760000002</v>
      </c>
      <c r="BU45" s="343">
        <v>23.049999239999998</v>
      </c>
      <c r="BV45" s="344">
        <f t="shared" si="23"/>
        <v>23.75</v>
      </c>
      <c r="BW45" s="344">
        <v>1.24</v>
      </c>
      <c r="BX45" s="345">
        <v>4.4999999999999998E-2</v>
      </c>
      <c r="BY45" s="342">
        <f t="shared" si="24"/>
        <v>0.10362608937881923</v>
      </c>
      <c r="BZ45" s="350">
        <f t="shared" si="25"/>
        <v>2.6795593447099435E-3</v>
      </c>
      <c r="CA45" s="341">
        <v>28.399999619999999</v>
      </c>
      <c r="CB45" s="341">
        <v>25.440000529999999</v>
      </c>
      <c r="CC45" s="344">
        <f t="shared" si="26"/>
        <v>26.920000074999997</v>
      </c>
      <c r="CD45" s="339">
        <v>0.98</v>
      </c>
      <c r="CE45" s="345">
        <v>0.1195</v>
      </c>
      <c r="CF45" s="342">
        <f t="shared" si="27"/>
        <v>0.16301984311795592</v>
      </c>
      <c r="CG45" s="350">
        <f t="shared" si="28"/>
        <v>2.5292164161652849E-3</v>
      </c>
      <c r="CH45" s="343">
        <v>22.709999079999999</v>
      </c>
      <c r="CI45" s="343">
        <v>18.125</v>
      </c>
      <c r="CJ45" s="344">
        <f t="shared" si="29"/>
        <v>20.417499540000001</v>
      </c>
      <c r="CK45" s="344">
        <v>0.62</v>
      </c>
      <c r="CM45" s="342"/>
      <c r="CN45" s="350"/>
      <c r="CO45" s="343">
        <v>41.950000760000002</v>
      </c>
      <c r="CP45" s="343">
        <v>37.009998320000001</v>
      </c>
      <c r="CQ45" s="344">
        <f t="shared" si="32"/>
        <v>39.479999540000001</v>
      </c>
      <c r="CR45" s="344">
        <v>2.04</v>
      </c>
      <c r="CS45" s="345">
        <v>6.25E-2</v>
      </c>
      <c r="CT45" s="342">
        <f t="shared" si="33"/>
        <v>0.1214802188359676</v>
      </c>
      <c r="CU45" s="350">
        <f t="shared" si="34"/>
        <v>8.0415506488600609E-3</v>
      </c>
      <c r="CV45" s="343">
        <v>35.5</v>
      </c>
      <c r="CW45" s="343">
        <v>31.81999969</v>
      </c>
      <c r="CX45" s="344">
        <f t="shared" si="35"/>
        <v>33.659999845000002</v>
      </c>
      <c r="CY45" s="344">
        <v>1.46</v>
      </c>
      <c r="CZ45" s="345">
        <v>5.4300000000000001E-2</v>
      </c>
      <c r="DA45" s="342">
        <f t="shared" si="36"/>
        <v>0.1032675128687921</v>
      </c>
      <c r="DB45" s="350">
        <f t="shared" si="37"/>
        <v>4.6997056258458944E-3</v>
      </c>
      <c r="DC45" s="346">
        <v>14.5</v>
      </c>
      <c r="DD45" s="346">
        <v>13.52999973</v>
      </c>
      <c r="DE45" s="346">
        <f t="shared" si="38"/>
        <v>14.014999865</v>
      </c>
      <c r="DF45" s="346">
        <v>0.84</v>
      </c>
      <c r="DG45" s="342">
        <v>7.7499999999999999E-2</v>
      </c>
      <c r="DH45" s="342">
        <v>0.14710509966441543</v>
      </c>
      <c r="DI45" s="350">
        <f t="shared" si="60"/>
        <v>1.6736886685793403E-3</v>
      </c>
      <c r="DJ45" s="341">
        <v>31.850000380000001</v>
      </c>
      <c r="DK45" s="341">
        <v>27.600000380000001</v>
      </c>
      <c r="DL45" s="344">
        <f t="shared" si="39"/>
        <v>29.725000380000001</v>
      </c>
      <c r="DM45" s="344">
        <v>1.46</v>
      </c>
      <c r="DN45" s="342">
        <v>5.2499999999999998E-2</v>
      </c>
      <c r="DO45" s="342">
        <f t="shared" si="58"/>
        <v>0.10798051852415336</v>
      </c>
      <c r="DP45" s="350">
        <f t="shared" si="59"/>
        <v>1.496595617253872E-3</v>
      </c>
      <c r="DQ45" s="343">
        <v>21.149999619999999</v>
      </c>
      <c r="DR45" s="343">
        <v>19.159999849999998</v>
      </c>
      <c r="DS45" s="344">
        <f t="shared" si="40"/>
        <v>20.154999734999997</v>
      </c>
      <c r="DT45" s="344">
        <v>0.82</v>
      </c>
      <c r="DU45" s="345">
        <v>4.7500000000000001E-2</v>
      </c>
      <c r="DV45" s="342">
        <f t="shared" si="41"/>
        <v>9.3085828564108297E-2</v>
      </c>
      <c r="DW45" s="350">
        <f t="shared" si="42"/>
        <v>2.59957047059239E-3</v>
      </c>
      <c r="DX45" s="343">
        <v>25.100000380000001</v>
      </c>
      <c r="DY45" s="343">
        <v>23.129999160000001</v>
      </c>
      <c r="DZ45" s="344">
        <f t="shared" si="43"/>
        <v>24.114999770000001</v>
      </c>
      <c r="EA45" s="344">
        <v>1.55</v>
      </c>
      <c r="EC45" s="342"/>
      <c r="ED45" s="350"/>
      <c r="EE45" s="343">
        <v>27.950000760000002</v>
      </c>
      <c r="EF45" s="343">
        <v>25.81999969</v>
      </c>
      <c r="EG45" s="344">
        <f t="shared" si="44"/>
        <v>26.885000224999999</v>
      </c>
      <c r="EH45" s="344">
        <v>1.24</v>
      </c>
      <c r="EI45" s="345">
        <v>4.4299999999999999E-2</v>
      </c>
      <c r="EJ45" s="342">
        <v>9.5931182536929338E-2</v>
      </c>
      <c r="EK45" s="350">
        <f t="shared" si="45"/>
        <v>5.1596162719845509E-3</v>
      </c>
      <c r="EL45" s="358">
        <v>56</v>
      </c>
      <c r="EM45" s="358">
        <v>50.01</v>
      </c>
      <c r="EN45" s="344">
        <f t="shared" si="46"/>
        <v>53.004999999999995</v>
      </c>
      <c r="EO45" s="359">
        <v>1.92</v>
      </c>
      <c r="EP45" s="345">
        <v>7.4999999999999997E-2</v>
      </c>
      <c r="EQ45" s="342">
        <f t="shared" si="47"/>
        <v>0.11657900109337915</v>
      </c>
      <c r="ER45" s="350">
        <f t="shared" si="48"/>
        <v>1.0204751428056789E-2</v>
      </c>
      <c r="ES45" s="360">
        <v>29.95</v>
      </c>
      <c r="ET45" s="360">
        <v>26.35</v>
      </c>
      <c r="EU45" s="360">
        <f t="shared" si="49"/>
        <v>28.15</v>
      </c>
      <c r="EV45" s="359">
        <v>0.7</v>
      </c>
      <c r="EW45" s="345">
        <v>8.7900000000000006E-2</v>
      </c>
      <c r="EX45" s="342">
        <v>0.11665713630839303</v>
      </c>
      <c r="EY45" s="350">
        <f t="shared" si="50"/>
        <v>1.066521780780791E-2</v>
      </c>
      <c r="EZ45" s="342"/>
      <c r="FA45" s="346">
        <v>1.2</v>
      </c>
      <c r="FB45" s="346">
        <v>0.7</v>
      </c>
      <c r="FC45" s="346">
        <v>0.22500000000000001</v>
      </c>
      <c r="FD45" s="346">
        <v>0.85</v>
      </c>
      <c r="FE45" s="361">
        <v>2.2449840000000001</v>
      </c>
      <c r="FF45" s="346">
        <v>5.4</v>
      </c>
      <c r="FG45" s="346">
        <v>0.41499999999999998</v>
      </c>
      <c r="FH45" s="346">
        <v>0.72499999999999998</v>
      </c>
      <c r="FI45" s="346">
        <v>1.8</v>
      </c>
      <c r="FK45" s="346">
        <v>0.625</v>
      </c>
      <c r="FL45" s="346">
        <v>0.375</v>
      </c>
      <c r="FN45" s="344">
        <v>1.6</v>
      </c>
      <c r="FO45" s="344">
        <v>1.1000000000000001</v>
      </c>
      <c r="FP45" s="344">
        <v>0.27500000000000002</v>
      </c>
      <c r="FQ45" s="344">
        <v>0.33500000000000002</v>
      </c>
      <c r="FR45" s="344">
        <v>0.67500000000000004</v>
      </c>
      <c r="FT45" s="344">
        <v>1.3</v>
      </c>
      <c r="FU45" s="362">
        <v>2.1157670400000002</v>
      </c>
      <c r="FV45" s="362">
        <v>2.2097551999999996</v>
      </c>
      <c r="FW45" s="344">
        <f t="shared" si="51"/>
        <v>24.170506240000005</v>
      </c>
      <c r="FX45" s="342">
        <f t="shared" si="52"/>
        <v>0.12754550635650616</v>
      </c>
    </row>
    <row r="46" spans="1:180">
      <c r="A46" s="349">
        <v>37011</v>
      </c>
      <c r="B46" s="337">
        <v>22.86000061</v>
      </c>
      <c r="C46" s="337">
        <v>20.899999619999999</v>
      </c>
      <c r="D46" s="337">
        <f t="shared" si="0"/>
        <v>21.880000115000001</v>
      </c>
      <c r="E46" s="337">
        <v>1.08</v>
      </c>
      <c r="F46" s="338">
        <v>5.5100000000000003E-2</v>
      </c>
      <c r="G46" s="342">
        <f t="shared" si="1"/>
        <v>0.11099836254889794</v>
      </c>
      <c r="H46" s="350">
        <f t="shared" si="2"/>
        <v>4.7994070912819563E-3</v>
      </c>
      <c r="I46" s="337">
        <v>24.049999239999998</v>
      </c>
      <c r="J46" s="337">
        <v>21.149999619999999</v>
      </c>
      <c r="K46" s="340">
        <f t="shared" si="3"/>
        <v>22.599999429999997</v>
      </c>
      <c r="L46" s="340">
        <v>1.1599999999999999</v>
      </c>
      <c r="M46" s="338">
        <v>6.93E-2</v>
      </c>
      <c r="N46" s="342">
        <f t="shared" si="4"/>
        <v>0.12825418670458122</v>
      </c>
      <c r="O46" s="350">
        <f t="shared" si="5"/>
        <v>4.5372466856056877E-3</v>
      </c>
      <c r="P46" s="341">
        <v>20.600000380000001</v>
      </c>
      <c r="Q46" s="341">
        <v>18.700000760000002</v>
      </c>
      <c r="R46" s="344">
        <f t="shared" si="6"/>
        <v>19.650000570000003</v>
      </c>
      <c r="S46" s="339">
        <v>0.96</v>
      </c>
      <c r="U46" s="342"/>
      <c r="V46" s="350"/>
      <c r="W46" s="343">
        <v>38.099998470000003</v>
      </c>
      <c r="X46" s="343">
        <v>32.700000760000002</v>
      </c>
      <c r="Y46" s="344">
        <f t="shared" si="9"/>
        <v>35.399999614999999</v>
      </c>
      <c r="Z46" s="344">
        <v>0.68</v>
      </c>
      <c r="AA46" s="345">
        <v>0.114</v>
      </c>
      <c r="AB46" s="342">
        <f t="shared" si="10"/>
        <v>0.13669650006124101</v>
      </c>
      <c r="AC46" s="350">
        <f t="shared" si="11"/>
        <v>4.970241136329258E-3</v>
      </c>
      <c r="AD46" s="358">
        <f>80/2</f>
        <v>40</v>
      </c>
      <c r="AE46" s="358">
        <v>39.26</v>
      </c>
      <c r="AF46" s="344">
        <f t="shared" si="12"/>
        <v>39.629999999999995</v>
      </c>
      <c r="AG46" s="358">
        <v>0.64</v>
      </c>
      <c r="AH46" s="345">
        <v>0.1144</v>
      </c>
      <c r="AI46" s="342">
        <f t="shared" si="13"/>
        <v>0.13346518116565287</v>
      </c>
      <c r="AJ46" s="350">
        <f t="shared" si="14"/>
        <v>6.8003270686843404E-3</v>
      </c>
      <c r="AK46" s="343">
        <v>41.099998470000003</v>
      </c>
      <c r="AL46" s="343">
        <v>38.150001529999997</v>
      </c>
      <c r="AM46" s="344">
        <f t="shared" si="15"/>
        <v>39.625</v>
      </c>
      <c r="AN46" s="344">
        <v>1.78</v>
      </c>
      <c r="AO46" s="345">
        <v>9.64E-2</v>
      </c>
      <c r="AP46" s="342">
        <f t="shared" si="53"/>
        <v>0.14917027959309737</v>
      </c>
      <c r="AQ46" s="350">
        <f t="shared" si="54"/>
        <v>3.1663170180961223E-2</v>
      </c>
      <c r="AR46" s="341">
        <v>24.479999540000001</v>
      </c>
      <c r="AS46" s="341">
        <v>23.100000380000001</v>
      </c>
      <c r="AT46" s="344">
        <f t="shared" si="16"/>
        <v>23.789999960000003</v>
      </c>
      <c r="AU46" s="344">
        <v>1.34</v>
      </c>
      <c r="AV46" s="342">
        <v>3.6700000000000003E-2</v>
      </c>
      <c r="AW46" s="342">
        <f t="shared" si="61"/>
        <v>9.9546900100332847E-2</v>
      </c>
      <c r="AX46" s="350">
        <f t="shared" si="62"/>
        <v>1.7608346914355436E-3</v>
      </c>
      <c r="AY46" s="343">
        <v>43.400001529999997</v>
      </c>
      <c r="AZ46" s="343">
        <v>40.200000760000002</v>
      </c>
      <c r="BA46" s="344">
        <f t="shared" si="17"/>
        <v>41.800001144999996</v>
      </c>
      <c r="BB46" s="343">
        <v>1.76</v>
      </c>
      <c r="BC46" s="345">
        <v>6.83E-2</v>
      </c>
      <c r="BD46" s="342">
        <f t="shared" si="18"/>
        <v>0.11644125965473839</v>
      </c>
      <c r="BE46" s="350">
        <f t="shared" si="19"/>
        <v>3.2039318265618243E-3</v>
      </c>
      <c r="BF46" s="343">
        <v>39.900001529999997</v>
      </c>
      <c r="BG46" s="343">
        <v>35.950000760000002</v>
      </c>
      <c r="BH46" s="344">
        <f t="shared" si="20"/>
        <v>37.925001144999996</v>
      </c>
      <c r="BI46" s="344">
        <v>1.76</v>
      </c>
      <c r="BJ46" s="345">
        <v>5.9299999999999999E-2</v>
      </c>
      <c r="BK46" s="342">
        <f t="shared" si="21"/>
        <v>0.11200234620462313</v>
      </c>
      <c r="BL46" s="350">
        <f t="shared" si="22"/>
        <v>7.4843549028392005E-3</v>
      </c>
      <c r="BM46" s="350"/>
      <c r="BN46" s="350"/>
      <c r="BO46" s="350"/>
      <c r="BP46" s="350"/>
      <c r="BQ46" s="350"/>
      <c r="BR46" s="350"/>
      <c r="BS46" s="350"/>
      <c r="BT46" s="343">
        <v>24.100000380000001</v>
      </c>
      <c r="BU46" s="343">
        <v>22</v>
      </c>
      <c r="BV46" s="344">
        <f t="shared" si="23"/>
        <v>23.050000189999999</v>
      </c>
      <c r="BW46" s="344">
        <v>1.24</v>
      </c>
      <c r="BX46" s="345">
        <v>4.3299999999999998E-2</v>
      </c>
      <c r="BY46" s="342">
        <f t="shared" si="24"/>
        <v>0.10364588985269507</v>
      </c>
      <c r="BZ46" s="350">
        <f t="shared" si="25"/>
        <v>2.4444528598196891E-3</v>
      </c>
      <c r="CA46" s="341">
        <v>27.030000690000001</v>
      </c>
      <c r="CB46" s="341">
        <v>21.950000760000002</v>
      </c>
      <c r="CC46" s="344">
        <f t="shared" si="26"/>
        <v>24.490000725000002</v>
      </c>
      <c r="CD46" s="339">
        <v>0.98</v>
      </c>
      <c r="CE46" s="345">
        <v>0.10920000000000001</v>
      </c>
      <c r="CF46" s="342">
        <f t="shared" si="27"/>
        <v>0.1566654422372602</v>
      </c>
      <c r="CG46" s="350">
        <f t="shared" si="28"/>
        <v>2.2477313609583459E-3</v>
      </c>
      <c r="CH46" s="343">
        <v>22.495000839999999</v>
      </c>
      <c r="CI46" s="343">
        <v>19.309999470000001</v>
      </c>
      <c r="CJ46" s="344">
        <f t="shared" si="29"/>
        <v>20.902500154999998</v>
      </c>
      <c r="CK46" s="344">
        <v>0.62</v>
      </c>
      <c r="CL46" s="345">
        <v>7.6700000000000004E-2</v>
      </c>
      <c r="CM46" s="342">
        <f t="shared" ref="CM46:CM103" si="63">+((((((CK46/4)*(1+CL46)^0.25))/(CJ46*0.95))+(1+CL46)^(0.25))^4)-1</f>
        <v>0.11071309592917356</v>
      </c>
      <c r="CN46" s="350">
        <f t="shared" ref="CN46:CN103" si="64">CM46*($FM46/$FW46)</f>
        <v>5.6574494118491652E-3</v>
      </c>
      <c r="CO46" s="343">
        <v>41.119998930000001</v>
      </c>
      <c r="CP46" s="343">
        <v>37.799999239999998</v>
      </c>
      <c r="CQ46" s="344">
        <f t="shared" si="32"/>
        <v>39.459999085</v>
      </c>
      <c r="CR46" s="344">
        <v>2.04</v>
      </c>
      <c r="CS46" s="345">
        <v>6.25E-2</v>
      </c>
      <c r="CT46" s="342">
        <f t="shared" si="33"/>
        <v>0.12151072183954303</v>
      </c>
      <c r="CU46" s="350">
        <f t="shared" si="34"/>
        <v>7.6421034973747784E-3</v>
      </c>
      <c r="CV46" s="343">
        <v>36.549999239999998</v>
      </c>
      <c r="CW46" s="343">
        <v>34.200000760000002</v>
      </c>
      <c r="CX46" s="344">
        <f t="shared" si="35"/>
        <v>35.375</v>
      </c>
      <c r="CY46" s="344">
        <v>1.54</v>
      </c>
      <c r="CZ46" s="345">
        <v>5.4300000000000001E-2</v>
      </c>
      <c r="DA46" s="342">
        <f t="shared" si="36"/>
        <v>0.10344968242875363</v>
      </c>
      <c r="DB46" s="350">
        <f t="shared" si="37"/>
        <v>4.4730131872054001E-3</v>
      </c>
      <c r="DC46" s="346">
        <v>15.05000019</v>
      </c>
      <c r="DD46" s="346">
        <v>13.850000380000001</v>
      </c>
      <c r="DE46" s="346">
        <f t="shared" si="38"/>
        <v>14.450000285000002</v>
      </c>
      <c r="DF46" s="346">
        <v>0.84</v>
      </c>
      <c r="DG46" s="342">
        <v>7.7499999999999999E-2</v>
      </c>
      <c r="DH46" s="342">
        <v>0.14496178168130602</v>
      </c>
      <c r="DI46" s="350">
        <f t="shared" si="60"/>
        <v>1.4245308484938596E-3</v>
      </c>
      <c r="DJ46" s="341">
        <v>30.950000760000002</v>
      </c>
      <c r="DK46" s="341">
        <v>29.049999239999998</v>
      </c>
      <c r="DL46" s="344">
        <f t="shared" si="39"/>
        <v>30</v>
      </c>
      <c r="DM46" s="344">
        <v>1.48</v>
      </c>
      <c r="DN46" s="342">
        <v>0.06</v>
      </c>
      <c r="DO46" s="342">
        <f t="shared" si="58"/>
        <v>0.11612686266873506</v>
      </c>
      <c r="DP46" s="350">
        <f t="shared" si="59"/>
        <v>1.5976405284790903E-3</v>
      </c>
      <c r="DQ46" s="343">
        <v>21.200000760000002</v>
      </c>
      <c r="DR46" s="343">
        <v>19.899999619999999</v>
      </c>
      <c r="DS46" s="344">
        <f t="shared" si="40"/>
        <v>20.550000189999999</v>
      </c>
      <c r="DT46" s="344">
        <v>0.82</v>
      </c>
      <c r="DU46" s="345">
        <v>4.7500000000000001E-2</v>
      </c>
      <c r="DV46" s="342">
        <f t="shared" si="41"/>
        <v>9.2195829035275123E-2</v>
      </c>
      <c r="DW46" s="350">
        <f t="shared" si="42"/>
        <v>2.3556076829621044E-3</v>
      </c>
      <c r="DX46" s="343">
        <v>26.979999540000001</v>
      </c>
      <c r="DY46" s="343">
        <v>24.200000760000002</v>
      </c>
      <c r="DZ46" s="344">
        <f t="shared" si="43"/>
        <v>25.590000150000002</v>
      </c>
      <c r="EA46" s="344">
        <v>1.55</v>
      </c>
      <c r="EB46" s="345">
        <v>0.06</v>
      </c>
      <c r="EC46" s="342">
        <f t="shared" ref="EC46:EC80" si="65">+((((((EA46/4)*(1+EB46)^0.25))/(DZ46*0.95))+(1+EB46)^(0.25))^4)-1</f>
        <v>0.12921709848132457</v>
      </c>
      <c r="ED46" s="350">
        <f t="shared" ref="ED46:ED80" si="66">EC46*($FS46/$FW46)</f>
        <v>3.4284837022031784E-3</v>
      </c>
      <c r="EE46" s="343">
        <v>29.100000380000001</v>
      </c>
      <c r="EF46" s="343">
        <v>26.299999239999998</v>
      </c>
      <c r="EG46" s="344">
        <f t="shared" si="44"/>
        <v>27.699999810000001</v>
      </c>
      <c r="EH46" s="344">
        <v>1.26</v>
      </c>
      <c r="EI46" s="345">
        <v>4.4299999999999999E-2</v>
      </c>
      <c r="EJ46" s="342">
        <v>9.5207594051353261E-2</v>
      </c>
      <c r="EK46" s="350">
        <f t="shared" si="45"/>
        <v>4.8651168359882336E-3</v>
      </c>
      <c r="EL46" s="358">
        <v>57.61</v>
      </c>
      <c r="EM46" s="358">
        <v>53.59</v>
      </c>
      <c r="EN46" s="344">
        <f t="shared" si="46"/>
        <v>55.6</v>
      </c>
      <c r="EO46" s="359">
        <v>1.92</v>
      </c>
      <c r="EP46" s="345">
        <v>7.4999999999999997E-2</v>
      </c>
      <c r="EQ46" s="342">
        <f t="shared" si="47"/>
        <v>0.11461199610039907</v>
      </c>
      <c r="ER46" s="350">
        <f t="shared" si="48"/>
        <v>9.9036382214978905E-3</v>
      </c>
      <c r="ES46" s="360">
        <v>33.17</v>
      </c>
      <c r="ET46" s="360">
        <v>26.8</v>
      </c>
      <c r="EU46" s="360">
        <f t="shared" si="49"/>
        <v>29.984999999999999</v>
      </c>
      <c r="EV46" s="359">
        <v>0.7</v>
      </c>
      <c r="EW46" s="345">
        <v>8.5800000000000001E-2</v>
      </c>
      <c r="EX46" s="342">
        <v>0.11272900080314097</v>
      </c>
      <c r="EY46" s="350">
        <f t="shared" si="50"/>
        <v>1.1435563484046063E-2</v>
      </c>
      <c r="EZ46" s="342"/>
      <c r="FA46" s="346">
        <v>1.1000000000000001</v>
      </c>
      <c r="FB46" s="346">
        <v>0.9</v>
      </c>
      <c r="FD46" s="346">
        <v>0.92500000000000004</v>
      </c>
      <c r="FE46" s="361">
        <v>1.2962342400000002</v>
      </c>
      <c r="FF46" s="346">
        <v>5.4</v>
      </c>
      <c r="FG46" s="346">
        <v>0.45</v>
      </c>
      <c r="FH46" s="346">
        <v>0.7</v>
      </c>
      <c r="FI46" s="346">
        <v>1.7</v>
      </c>
      <c r="FK46" s="346">
        <v>0.6</v>
      </c>
      <c r="FL46" s="346">
        <v>0.36499999999999999</v>
      </c>
      <c r="FM46" s="344">
        <v>1.3</v>
      </c>
      <c r="FN46" s="344">
        <v>1.6</v>
      </c>
      <c r="FO46" s="344">
        <v>1.1000000000000001</v>
      </c>
      <c r="FP46" s="344">
        <v>0.25</v>
      </c>
      <c r="FQ46" s="344">
        <v>0.35</v>
      </c>
      <c r="FR46" s="344">
        <v>0.65</v>
      </c>
      <c r="FS46" s="344">
        <v>0.67500000000000004</v>
      </c>
      <c r="FT46" s="344">
        <v>1.3</v>
      </c>
      <c r="FU46" s="362">
        <v>2.19829696</v>
      </c>
      <c r="FV46" s="362">
        <v>2.5807359999999999</v>
      </c>
      <c r="FW46" s="344">
        <f t="shared" si="51"/>
        <v>25.440267200000001</v>
      </c>
      <c r="FX46" s="342">
        <f t="shared" si="52"/>
        <v>0.12269484520457685</v>
      </c>
    </row>
    <row r="47" spans="1:180">
      <c r="A47" s="349">
        <v>37042</v>
      </c>
      <c r="B47" s="337">
        <v>24.25</v>
      </c>
      <c r="C47" s="337">
        <v>22.100000380000001</v>
      </c>
      <c r="D47" s="337">
        <f t="shared" si="0"/>
        <v>23.175000189999999</v>
      </c>
      <c r="E47" s="337">
        <v>1.08</v>
      </c>
      <c r="F47" s="338">
        <v>6.59E-2</v>
      </c>
      <c r="G47" s="342">
        <f t="shared" si="1"/>
        <v>0.11915711884855895</v>
      </c>
      <c r="H47" s="350">
        <f t="shared" si="2"/>
        <v>4.936278139311653E-3</v>
      </c>
      <c r="I47" s="337">
        <v>23.979999540000001</v>
      </c>
      <c r="J47" s="337">
        <v>22.450000760000002</v>
      </c>
      <c r="K47" s="340">
        <f t="shared" si="3"/>
        <v>23.215000150000002</v>
      </c>
      <c r="L47" s="340">
        <v>1.1599999999999999</v>
      </c>
      <c r="M47" s="338">
        <v>7.3599999999999999E-2</v>
      </c>
      <c r="N47" s="342">
        <f t="shared" si="4"/>
        <v>0.131192343461908</v>
      </c>
      <c r="O47" s="350">
        <f t="shared" si="5"/>
        <v>4.4467011516208018E-3</v>
      </c>
      <c r="P47" s="341">
        <v>20.969999309999999</v>
      </c>
      <c r="Q47" s="341">
        <v>19</v>
      </c>
      <c r="R47" s="344">
        <f t="shared" si="6"/>
        <v>19.984999654999999</v>
      </c>
      <c r="S47" s="339">
        <v>0.96</v>
      </c>
      <c r="U47" s="342"/>
      <c r="V47" s="350"/>
      <c r="W47" s="343">
        <v>40.25</v>
      </c>
      <c r="X47" s="343">
        <v>31.700000760000002</v>
      </c>
      <c r="Y47" s="344">
        <f t="shared" si="9"/>
        <v>35.975000379999997</v>
      </c>
      <c r="Z47" s="344">
        <v>0.68</v>
      </c>
      <c r="AA47" s="345">
        <v>0.11</v>
      </c>
      <c r="AB47" s="342">
        <f t="shared" si="10"/>
        <v>0.13225084661770414</v>
      </c>
      <c r="AC47" s="350">
        <f t="shared" si="11"/>
        <v>4.607094677483407E-3</v>
      </c>
      <c r="AD47" s="358">
        <f>80.99/2</f>
        <v>40.494999999999997</v>
      </c>
      <c r="AE47" s="358">
        <v>38.04</v>
      </c>
      <c r="AF47" s="344">
        <f t="shared" si="12"/>
        <v>39.267499999999998</v>
      </c>
      <c r="AG47" s="358">
        <v>0.64</v>
      </c>
      <c r="AH47" s="345">
        <v>0.1234</v>
      </c>
      <c r="AI47" s="342">
        <f t="shared" si="13"/>
        <v>0.14279771668793351</v>
      </c>
      <c r="AJ47" s="350">
        <f t="shared" si="14"/>
        <v>1.3022939906891587E-2</v>
      </c>
      <c r="AK47" s="343">
        <v>40.5</v>
      </c>
      <c r="AL47" s="343">
        <v>37.849998470000003</v>
      </c>
      <c r="AM47" s="344">
        <f t="shared" si="15"/>
        <v>39.174999235000001</v>
      </c>
      <c r="AN47" s="344">
        <v>1.78</v>
      </c>
      <c r="AO47" s="345">
        <v>0.11070000000000001</v>
      </c>
      <c r="AP47" s="342">
        <f t="shared" si="53"/>
        <v>0.16478361348702997</v>
      </c>
      <c r="AQ47" s="350">
        <f t="shared" si="54"/>
        <v>3.3511566202356943E-2</v>
      </c>
      <c r="AR47" s="341">
        <v>25.299999239999998</v>
      </c>
      <c r="AS47" s="341">
        <v>23.100000380000001</v>
      </c>
      <c r="AT47" s="344">
        <f t="shared" si="16"/>
        <v>24.199999810000001</v>
      </c>
      <c r="AU47" s="344">
        <v>1.34</v>
      </c>
      <c r="AV47" s="342">
        <v>3.3300000000000003E-2</v>
      </c>
      <c r="AW47" s="342">
        <f t="shared" si="61"/>
        <v>9.4856381832326253E-2</v>
      </c>
      <c r="AX47" s="350">
        <f t="shared" si="62"/>
        <v>1.6075556362588252E-3</v>
      </c>
      <c r="AY47" s="343">
        <v>46</v>
      </c>
      <c r="AZ47" s="343">
        <v>42.52999878</v>
      </c>
      <c r="BA47" s="344">
        <f t="shared" si="17"/>
        <v>44.26499939</v>
      </c>
      <c r="BB47" s="343">
        <v>1.76</v>
      </c>
      <c r="BC47" s="345">
        <v>6.83E-2</v>
      </c>
      <c r="BD47" s="342">
        <f t="shared" si="18"/>
        <v>0.11371842318036607</v>
      </c>
      <c r="BE47" s="350">
        <f t="shared" si="19"/>
        <v>2.9978908235128903E-3</v>
      </c>
      <c r="BF47" s="343">
        <v>39.47000122</v>
      </c>
      <c r="BG47" s="343">
        <v>37.200000760000002</v>
      </c>
      <c r="BH47" s="344">
        <f t="shared" si="20"/>
        <v>38.335000989999998</v>
      </c>
      <c r="BI47" s="344">
        <v>1.76</v>
      </c>
      <c r="BJ47" s="345">
        <v>5.9400000000000001E-2</v>
      </c>
      <c r="BK47" s="342">
        <f t="shared" si="21"/>
        <v>0.11153341294707997</v>
      </c>
      <c r="BL47" s="350">
        <f t="shared" si="22"/>
        <v>7.1407011398917451E-3</v>
      </c>
      <c r="BM47" s="350"/>
      <c r="BN47" s="350"/>
      <c r="BO47" s="350"/>
      <c r="BP47" s="350"/>
      <c r="BQ47" s="350"/>
      <c r="BR47" s="350"/>
      <c r="BS47" s="350"/>
      <c r="BT47" s="343">
        <v>24.25</v>
      </c>
      <c r="BU47" s="343">
        <v>21.649999619999999</v>
      </c>
      <c r="BV47" s="344">
        <f t="shared" si="23"/>
        <v>22.949999810000001</v>
      </c>
      <c r="BW47" s="344">
        <v>1.24</v>
      </c>
      <c r="BX47" s="345">
        <v>4.2500000000000003E-2</v>
      </c>
      <c r="BY47" s="342">
        <f t="shared" si="24"/>
        <v>0.10306795169252969</v>
      </c>
      <c r="BZ47" s="350">
        <f t="shared" si="25"/>
        <v>2.3289589793245875E-3</v>
      </c>
      <c r="CA47" s="341">
        <v>22.920000080000001</v>
      </c>
      <c r="CB47" s="341">
        <v>20.620000839999999</v>
      </c>
      <c r="CC47" s="344">
        <f t="shared" si="26"/>
        <v>21.770000459999999</v>
      </c>
      <c r="CD47" s="339">
        <v>0.98</v>
      </c>
      <c r="CE47" s="345">
        <v>0.1095</v>
      </c>
      <c r="CF47" s="342">
        <f t="shared" si="27"/>
        <v>0.16301565292858489</v>
      </c>
      <c r="CG47" s="350">
        <f t="shared" si="28"/>
        <v>2.2408310615269563E-3</v>
      </c>
      <c r="CH47" s="343">
        <v>21.950000760000002</v>
      </c>
      <c r="CI47" s="343">
        <v>20.375</v>
      </c>
      <c r="CJ47" s="344">
        <f t="shared" si="29"/>
        <v>21.162500380000001</v>
      </c>
      <c r="CK47" s="344">
        <v>0.62</v>
      </c>
      <c r="CL47" s="345">
        <v>0.11600000000000001</v>
      </c>
      <c r="CM47" s="342">
        <f t="shared" si="63"/>
        <v>0.1508164518996491</v>
      </c>
      <c r="CN47" s="350">
        <f t="shared" si="64"/>
        <v>7.3837845380590591E-3</v>
      </c>
      <c r="CO47" s="343">
        <v>41.150001529999997</v>
      </c>
      <c r="CP47" s="343">
        <v>38.450000760000002</v>
      </c>
      <c r="CQ47" s="344">
        <f t="shared" si="32"/>
        <v>39.800001144999996</v>
      </c>
      <c r="CR47" s="344">
        <v>2.04</v>
      </c>
      <c r="CS47" s="345">
        <v>5.57E-2</v>
      </c>
      <c r="CT47" s="342">
        <f t="shared" si="33"/>
        <v>0.11382205469224171</v>
      </c>
      <c r="CU47" s="350">
        <f t="shared" si="34"/>
        <v>6.8585663979940205E-3</v>
      </c>
      <c r="CV47" s="343">
        <v>36</v>
      </c>
      <c r="CW47" s="343">
        <v>34.009998320000001</v>
      </c>
      <c r="CX47" s="344">
        <f t="shared" si="35"/>
        <v>35.004999159999997</v>
      </c>
      <c r="CY47" s="344">
        <v>1.54</v>
      </c>
      <c r="CZ47" s="345">
        <v>5.4300000000000001E-2</v>
      </c>
      <c r="DA47" s="342">
        <f t="shared" si="36"/>
        <v>0.10397819673467135</v>
      </c>
      <c r="DB47" s="350">
        <f t="shared" si="37"/>
        <v>4.3074665153555085E-3</v>
      </c>
      <c r="DC47" s="346">
        <v>15.19999981</v>
      </c>
      <c r="DD47" s="346">
        <v>14</v>
      </c>
      <c r="DE47" s="346">
        <f t="shared" si="38"/>
        <v>14.599999905000001</v>
      </c>
      <c r="DF47" s="346">
        <v>0.84</v>
      </c>
      <c r="DG47" s="342">
        <v>7.2800000000000004E-2</v>
      </c>
      <c r="DH47" s="342">
        <v>0.13926181160505657</v>
      </c>
      <c r="DI47" s="350">
        <f t="shared" si="60"/>
        <v>1.3111699663852006E-3</v>
      </c>
      <c r="DJ47" s="341">
        <v>31.549999239999998</v>
      </c>
      <c r="DK47" s="341">
        <v>29.950000760000002</v>
      </c>
      <c r="DL47" s="344">
        <f t="shared" si="39"/>
        <v>30.75</v>
      </c>
      <c r="DM47" s="344">
        <v>1.48</v>
      </c>
      <c r="DN47" s="342">
        <v>0.06</v>
      </c>
      <c r="DO47" s="342">
        <f t="shared" si="58"/>
        <v>0.11473196933760565</v>
      </c>
      <c r="DP47" s="350">
        <f t="shared" si="59"/>
        <v>1.5123051675419083E-3</v>
      </c>
      <c r="DQ47" s="343">
        <v>23.450000760000002</v>
      </c>
      <c r="DR47" s="343">
        <v>20.459999079999999</v>
      </c>
      <c r="DS47" s="344">
        <f t="shared" si="40"/>
        <v>21.954999919999999</v>
      </c>
      <c r="DT47" s="344">
        <v>0.82</v>
      </c>
      <c r="DU47" s="345">
        <v>4.6699999999999998E-2</v>
      </c>
      <c r="DV47" s="342">
        <f t="shared" si="41"/>
        <v>8.8461546420453896E-2</v>
      </c>
      <c r="DW47" s="350">
        <f t="shared" si="42"/>
        <v>2.1654832428585364E-3</v>
      </c>
      <c r="DX47" s="343">
        <v>27.899999619999999</v>
      </c>
      <c r="DY47" s="343">
        <v>25.5</v>
      </c>
      <c r="DZ47" s="344">
        <f t="shared" si="43"/>
        <v>26.699999810000001</v>
      </c>
      <c r="EA47" s="344">
        <v>1.55</v>
      </c>
      <c r="EB47" s="345">
        <v>7.0000000000000007E-2</v>
      </c>
      <c r="EC47" s="342">
        <f t="shared" si="65"/>
        <v>0.13689902656097686</v>
      </c>
      <c r="ED47" s="350">
        <f t="shared" si="66"/>
        <v>3.4800948153724436E-3</v>
      </c>
      <c r="EE47" s="343">
        <v>29.399999619999999</v>
      </c>
      <c r="EF47" s="343">
        <v>27.899999619999999</v>
      </c>
      <c r="EG47" s="344">
        <f t="shared" si="44"/>
        <v>28.649999619999999</v>
      </c>
      <c r="EH47" s="344">
        <v>1.26</v>
      </c>
      <c r="EI47" s="345">
        <v>4.4299999999999999E-2</v>
      </c>
      <c r="EJ47" s="342">
        <v>9.3490321595414372E-2</v>
      </c>
      <c r="EK47" s="350">
        <f t="shared" si="45"/>
        <v>4.5771690180969951E-3</v>
      </c>
      <c r="EL47" s="358">
        <v>57.97</v>
      </c>
      <c r="EM47" s="358">
        <v>53.07</v>
      </c>
      <c r="EN47" s="344">
        <f t="shared" si="46"/>
        <v>55.519999999999996</v>
      </c>
      <c r="EO47" s="359">
        <v>1.92</v>
      </c>
      <c r="EP47" s="345">
        <v>8.5099999999999995E-2</v>
      </c>
      <c r="EQ47" s="342">
        <f t="shared" si="47"/>
        <v>0.12514256397208379</v>
      </c>
      <c r="ER47" s="350">
        <f t="shared" si="48"/>
        <v>1.0659560215590079E-2</v>
      </c>
      <c r="ES47" s="360">
        <v>33.75</v>
      </c>
      <c r="ET47" s="360">
        <v>30.05</v>
      </c>
      <c r="EU47" s="360">
        <f t="shared" si="49"/>
        <v>31.9</v>
      </c>
      <c r="EV47" s="359">
        <v>0.7</v>
      </c>
      <c r="EW47" s="345">
        <v>9.2700000000000005E-2</v>
      </c>
      <c r="EX47" s="342">
        <v>0.1181591972294338</v>
      </c>
      <c r="EY47" s="350">
        <f t="shared" si="50"/>
        <v>1.1145380447072145E-2</v>
      </c>
      <c r="EZ47" s="342"/>
      <c r="FA47" s="346">
        <v>1.1000000000000001</v>
      </c>
      <c r="FB47" s="346">
        <v>0.9</v>
      </c>
      <c r="FD47" s="346">
        <v>0.92500000000000004</v>
      </c>
      <c r="FE47" s="361">
        <v>2.4215912000000004</v>
      </c>
      <c r="FF47" s="346">
        <v>5.4</v>
      </c>
      <c r="FG47" s="346">
        <v>0.45</v>
      </c>
      <c r="FH47" s="346">
        <v>0.7</v>
      </c>
      <c r="FI47" s="346">
        <v>1.7</v>
      </c>
      <c r="FK47" s="346">
        <v>0.6</v>
      </c>
      <c r="FL47" s="346">
        <v>0.36499999999999999</v>
      </c>
      <c r="FM47" s="344">
        <v>1.3</v>
      </c>
      <c r="FN47" s="344">
        <v>1.6</v>
      </c>
      <c r="FO47" s="344">
        <v>1.1000000000000001</v>
      </c>
      <c r="FP47" s="344">
        <v>0.25</v>
      </c>
      <c r="FQ47" s="344">
        <v>0.35</v>
      </c>
      <c r="FR47" s="344">
        <v>0.65</v>
      </c>
      <c r="FS47" s="344">
        <v>0.67500000000000004</v>
      </c>
      <c r="FT47" s="344">
        <v>1.3</v>
      </c>
      <c r="FU47" s="362">
        <v>2.2617640400000001</v>
      </c>
      <c r="FV47" s="362">
        <v>2.5046117999999997</v>
      </c>
      <c r="FW47" s="344">
        <f t="shared" si="51"/>
        <v>26.552967040000002</v>
      </c>
      <c r="FX47" s="342">
        <f t="shared" si="52"/>
        <v>0.13024149804250529</v>
      </c>
    </row>
    <row r="48" spans="1:180">
      <c r="A48" s="349">
        <v>37071</v>
      </c>
      <c r="B48" s="337">
        <v>24.090000150000002</v>
      </c>
      <c r="C48" s="337">
        <v>22.5</v>
      </c>
      <c r="D48" s="337">
        <f t="shared" si="0"/>
        <v>23.295000075000001</v>
      </c>
      <c r="E48" s="337">
        <v>1.08</v>
      </c>
      <c r="F48" s="338">
        <v>6.59E-2</v>
      </c>
      <c r="G48" s="342">
        <f t="shared" si="1"/>
        <v>0.11887776460471144</v>
      </c>
      <c r="H48" s="350">
        <f t="shared" si="2"/>
        <v>5.1085266640286025E-3</v>
      </c>
      <c r="I48" s="337">
        <v>24</v>
      </c>
      <c r="J48" s="337">
        <v>22.489999770000001</v>
      </c>
      <c r="K48" s="340">
        <f t="shared" si="3"/>
        <v>23.244999884999999</v>
      </c>
      <c r="L48" s="340">
        <v>1.1599999999999999</v>
      </c>
      <c r="M48" s="338">
        <v>7.3599999999999999E-2</v>
      </c>
      <c r="N48" s="342">
        <f t="shared" si="4"/>
        <v>0.13111655455911064</v>
      </c>
      <c r="O48" s="350">
        <f t="shared" si="5"/>
        <v>4.6100155181876788E-3</v>
      </c>
      <c r="P48" s="341">
        <v>20.5</v>
      </c>
      <c r="Q48" s="341">
        <v>19.049999239999998</v>
      </c>
      <c r="R48" s="344">
        <f t="shared" si="6"/>
        <v>19.774999619999999</v>
      </c>
      <c r="S48" s="339">
        <v>0.96</v>
      </c>
      <c r="U48" s="342"/>
      <c r="V48" s="350"/>
      <c r="W48" s="343">
        <v>34.799999239999998</v>
      </c>
      <c r="X48" s="343">
        <v>28.799999239999998</v>
      </c>
      <c r="Y48" s="344">
        <f t="shared" si="9"/>
        <v>31.799999239999998</v>
      </c>
      <c r="Z48" s="344">
        <v>0.68</v>
      </c>
      <c r="AA48" s="345">
        <v>0.11</v>
      </c>
      <c r="AB48" s="342">
        <f t="shared" si="10"/>
        <v>0.13519679428109121</v>
      </c>
      <c r="AC48" s="350">
        <f t="shared" si="11"/>
        <v>4.8855164069713337E-3</v>
      </c>
      <c r="AD48" s="358">
        <f>75.75/2</f>
        <v>37.875</v>
      </c>
      <c r="AE48" s="358">
        <v>31.8</v>
      </c>
      <c r="AF48" s="344">
        <f t="shared" si="12"/>
        <v>34.837499999999999</v>
      </c>
      <c r="AG48" s="358">
        <v>0.64</v>
      </c>
      <c r="AH48" s="345">
        <v>0.11749999999999999</v>
      </c>
      <c r="AI48" s="342">
        <f t="shared" si="13"/>
        <v>0.1392673230726964</v>
      </c>
      <c r="AJ48" s="350">
        <f t="shared" si="14"/>
        <v>1.1829138865106007E-2</v>
      </c>
      <c r="AK48" s="343">
        <v>40.049999239999998</v>
      </c>
      <c r="AL48" s="343">
        <v>36.369998930000001</v>
      </c>
      <c r="AM48" s="344">
        <f t="shared" si="15"/>
        <v>38.209999085</v>
      </c>
      <c r="AN48" s="344">
        <v>1.78</v>
      </c>
      <c r="AO48" s="345">
        <v>0.11070000000000001</v>
      </c>
      <c r="AP48" s="342">
        <f t="shared" si="53"/>
        <v>0.16617457552995174</v>
      </c>
      <c r="AQ48" s="350">
        <f t="shared" si="54"/>
        <v>3.5055864966736849E-2</v>
      </c>
      <c r="AR48" s="341">
        <v>25.299999239999998</v>
      </c>
      <c r="AS48" s="341">
        <v>23.579999919999999</v>
      </c>
      <c r="AT48" s="344">
        <f t="shared" si="16"/>
        <v>24.439999579999999</v>
      </c>
      <c r="AU48" s="344">
        <v>1.34</v>
      </c>
      <c r="AV48" s="342">
        <v>3.3300000000000003E-2</v>
      </c>
      <c r="AW48" s="342">
        <f t="shared" si="61"/>
        <v>9.4238851838384319E-2</v>
      </c>
      <c r="AX48" s="350">
        <f t="shared" si="62"/>
        <v>1.6567037276566153E-3</v>
      </c>
      <c r="AY48" s="343">
        <v>45.959999080000003</v>
      </c>
      <c r="AZ48" s="343">
        <v>42.270000459999999</v>
      </c>
      <c r="BA48" s="344">
        <f t="shared" si="17"/>
        <v>44.114999769999997</v>
      </c>
      <c r="BB48" s="343">
        <v>1.76</v>
      </c>
      <c r="BC48" s="345">
        <v>6.83E-2</v>
      </c>
      <c r="BD48" s="342">
        <f t="shared" si="18"/>
        <v>0.11387528248084711</v>
      </c>
      <c r="BE48" s="350">
        <f t="shared" si="19"/>
        <v>3.114080655591473E-3</v>
      </c>
      <c r="BF48" s="343">
        <v>39.200000760000002</v>
      </c>
      <c r="BG48" s="343">
        <v>37.979999540000001</v>
      </c>
      <c r="BH48" s="344">
        <f t="shared" si="20"/>
        <v>38.590000150000002</v>
      </c>
      <c r="BI48" s="344">
        <v>1.76</v>
      </c>
      <c r="BJ48" s="345">
        <v>5.9400000000000001E-2</v>
      </c>
      <c r="BK48" s="342">
        <f t="shared" si="21"/>
        <v>0.11118273129065637</v>
      </c>
      <c r="BL48" s="350">
        <f t="shared" si="22"/>
        <v>7.3839476568298059E-3</v>
      </c>
      <c r="BM48" s="350"/>
      <c r="BN48" s="350"/>
      <c r="BO48" s="350"/>
      <c r="BP48" s="350"/>
      <c r="BQ48" s="350"/>
      <c r="BR48" s="350"/>
      <c r="BS48" s="350"/>
      <c r="BT48" s="343">
        <v>25</v>
      </c>
      <c r="BU48" s="343">
        <v>23.899999619999999</v>
      </c>
      <c r="BV48" s="344">
        <f t="shared" si="23"/>
        <v>24.449999810000001</v>
      </c>
      <c r="BW48" s="344">
        <v>1.24</v>
      </c>
      <c r="BX48" s="345">
        <v>4.2500000000000003E-2</v>
      </c>
      <c r="BY48" s="342">
        <f t="shared" si="24"/>
        <v>9.9277960682039978E-2</v>
      </c>
      <c r="BZ48" s="350">
        <f t="shared" si="25"/>
        <v>2.3270539248949934E-3</v>
      </c>
      <c r="CA48" s="341">
        <v>22.399999619999999</v>
      </c>
      <c r="CB48" s="341">
        <v>20.600000380000001</v>
      </c>
      <c r="CC48" s="344">
        <f t="shared" si="26"/>
        <v>21.5</v>
      </c>
      <c r="CD48" s="339">
        <v>0.98</v>
      </c>
      <c r="CE48" s="345">
        <v>0.1095</v>
      </c>
      <c r="CF48" s="342">
        <f t="shared" si="27"/>
        <v>0.16369978011780972</v>
      </c>
      <c r="CG48" s="350">
        <f t="shared" si="28"/>
        <v>2.3342281915987961E-3</v>
      </c>
      <c r="CH48" s="343">
        <v>21.799999239999998</v>
      </c>
      <c r="CI48" s="343">
        <v>19.010000229999999</v>
      </c>
      <c r="CJ48" s="344">
        <f t="shared" si="29"/>
        <v>20.404999734999997</v>
      </c>
      <c r="CK48" s="344">
        <v>0.62</v>
      </c>
      <c r="CL48" s="345">
        <v>0.11600000000000001</v>
      </c>
      <c r="CM48" s="342">
        <f t="shared" si="63"/>
        <v>0.15212443801328646</v>
      </c>
      <c r="CN48" s="350">
        <f t="shared" si="64"/>
        <v>7.7258218332153959E-3</v>
      </c>
      <c r="CO48" s="343">
        <v>42.299999239999998</v>
      </c>
      <c r="CP48" s="343">
        <v>38.650001529999997</v>
      </c>
      <c r="CQ48" s="344">
        <f t="shared" si="32"/>
        <v>40.475000385000001</v>
      </c>
      <c r="CR48" s="344">
        <v>2.04</v>
      </c>
      <c r="CS48" s="345">
        <v>5.57E-2</v>
      </c>
      <c r="CT48" s="342">
        <f t="shared" si="33"/>
        <v>0.11283351912914452</v>
      </c>
      <c r="CU48" s="350">
        <f t="shared" si="34"/>
        <v>7.0527820876613587E-3</v>
      </c>
      <c r="CV48" s="343">
        <v>35.900001529999997</v>
      </c>
      <c r="CW48" s="343">
        <v>33.560001370000002</v>
      </c>
      <c r="CX48" s="344">
        <f t="shared" si="35"/>
        <v>34.730001450000003</v>
      </c>
      <c r="CY48" s="344">
        <v>1.54</v>
      </c>
      <c r="CZ48" s="345">
        <v>5.4300000000000001E-2</v>
      </c>
      <c r="DA48" s="342">
        <f t="shared" si="36"/>
        <v>0.10437842870602498</v>
      </c>
      <c r="DB48" s="350">
        <f t="shared" si="37"/>
        <v>4.4854476189654406E-3</v>
      </c>
      <c r="DC48" s="346">
        <v>14.97999954</v>
      </c>
      <c r="DD48" s="346">
        <v>13.60999966</v>
      </c>
      <c r="DE48" s="346">
        <f t="shared" si="38"/>
        <v>14.294999600000001</v>
      </c>
      <c r="DF48" s="346">
        <v>0.84</v>
      </c>
      <c r="DG48" s="342">
        <v>7.2800000000000004E-2</v>
      </c>
      <c r="DH48" s="342">
        <v>0.14071266522916659</v>
      </c>
      <c r="DI48" s="350">
        <f t="shared" si="60"/>
        <v>1.3742810155379754E-3</v>
      </c>
      <c r="DJ48" s="341">
        <v>31.120000839999999</v>
      </c>
      <c r="DK48" s="341">
        <v>29.950000760000002</v>
      </c>
      <c r="DL48" s="344">
        <f t="shared" si="39"/>
        <v>30.535000799999999</v>
      </c>
      <c r="DM48" s="344">
        <v>1.48</v>
      </c>
      <c r="DN48" s="342">
        <v>0.06</v>
      </c>
      <c r="DO48" s="342">
        <f t="shared" si="58"/>
        <v>0.11512469888399246</v>
      </c>
      <c r="DP48" s="350">
        <f t="shared" si="59"/>
        <v>1.5741238571053918E-3</v>
      </c>
      <c r="DQ48" s="343">
        <v>24.670000080000001</v>
      </c>
      <c r="DR48" s="343">
        <v>23.079999919999999</v>
      </c>
      <c r="DS48" s="344">
        <f t="shared" si="40"/>
        <v>23.875</v>
      </c>
      <c r="DT48" s="344">
        <v>0.82</v>
      </c>
      <c r="DU48" s="345">
        <v>4.6699999999999998E-2</v>
      </c>
      <c r="DV48" s="342">
        <f t="shared" si="41"/>
        <v>8.5057698739709364E-2</v>
      </c>
      <c r="DW48" s="350">
        <f t="shared" si="42"/>
        <v>2.1598785658255315E-3</v>
      </c>
      <c r="DX48" s="343">
        <v>27.260000229999999</v>
      </c>
      <c r="DY48" s="343">
        <v>25.420000080000001</v>
      </c>
      <c r="DZ48" s="344">
        <f t="shared" si="43"/>
        <v>26.340000154999998</v>
      </c>
      <c r="EA48" s="344">
        <v>1.55</v>
      </c>
      <c r="EB48" s="345">
        <v>7.0000000000000007E-2</v>
      </c>
      <c r="EC48" s="342">
        <f t="shared" si="65"/>
        <v>0.13783454958675168</v>
      </c>
      <c r="ED48" s="350">
        <f t="shared" si="66"/>
        <v>3.6346635328047263E-3</v>
      </c>
      <c r="EE48" s="343">
        <v>28.649999619999999</v>
      </c>
      <c r="EF48" s="343">
        <v>26</v>
      </c>
      <c r="EG48" s="344">
        <f t="shared" si="44"/>
        <v>27.324999810000001</v>
      </c>
      <c r="EH48" s="344">
        <v>1.26</v>
      </c>
      <c r="EI48" s="345">
        <v>4.4299999999999999E-2</v>
      </c>
      <c r="EJ48" s="342">
        <v>9.5918926594921405E-2</v>
      </c>
      <c r="EK48" s="350">
        <f t="shared" si="45"/>
        <v>4.8713576002884272E-3</v>
      </c>
      <c r="EL48" s="358">
        <v>57.94</v>
      </c>
      <c r="EM48" s="358">
        <v>51.79</v>
      </c>
      <c r="EN48" s="344">
        <f t="shared" si="46"/>
        <v>54.864999999999995</v>
      </c>
      <c r="EO48" s="359">
        <v>2.02</v>
      </c>
      <c r="EP48" s="345">
        <v>8.5099999999999995E-2</v>
      </c>
      <c r="EQ48" s="342">
        <f t="shared" si="47"/>
        <v>0.12776863232340374</v>
      </c>
      <c r="ER48" s="350">
        <f t="shared" si="48"/>
        <v>1.0268369489611465E-2</v>
      </c>
      <c r="ES48" s="360">
        <v>31.34</v>
      </c>
      <c r="ET48" s="360">
        <v>24</v>
      </c>
      <c r="EU48" s="360">
        <f t="shared" si="49"/>
        <v>27.67</v>
      </c>
      <c r="EV48" s="359">
        <v>0.7</v>
      </c>
      <c r="EW48" s="345">
        <v>8.5599999999999996E-2</v>
      </c>
      <c r="EX48" s="342">
        <v>0.1147991092277354</v>
      </c>
      <c r="EY48" s="350">
        <f t="shared" si="50"/>
        <v>8.9745019049291812E-3</v>
      </c>
      <c r="EZ48" s="342"/>
      <c r="FA48" s="346">
        <v>1.1000000000000001</v>
      </c>
      <c r="FB48" s="346">
        <v>0.9</v>
      </c>
      <c r="FD48" s="346">
        <v>0.92500000000000004</v>
      </c>
      <c r="FE48" s="361">
        <v>2.1742103200000003</v>
      </c>
      <c r="FF48" s="346">
        <v>5.4</v>
      </c>
      <c r="FG48" s="346">
        <v>0.45</v>
      </c>
      <c r="FH48" s="346">
        <v>0.7</v>
      </c>
      <c r="FI48" s="346">
        <v>1.7</v>
      </c>
      <c r="FK48" s="346">
        <v>0.6</v>
      </c>
      <c r="FL48" s="346">
        <v>0.36499999999999999</v>
      </c>
      <c r="FM48" s="344">
        <v>1.3</v>
      </c>
      <c r="FN48" s="344">
        <v>1.6</v>
      </c>
      <c r="FO48" s="344">
        <v>1.1000000000000001</v>
      </c>
      <c r="FP48" s="344">
        <v>0.25</v>
      </c>
      <c r="FQ48" s="344">
        <v>0.35</v>
      </c>
      <c r="FR48" s="344">
        <v>0.65</v>
      </c>
      <c r="FS48" s="344">
        <v>0.67500000000000004</v>
      </c>
      <c r="FT48" s="344">
        <v>1.3</v>
      </c>
      <c r="FU48" s="362">
        <v>2.05719231</v>
      </c>
      <c r="FV48" s="362">
        <v>2.0011032000000002</v>
      </c>
      <c r="FW48" s="344">
        <f t="shared" si="51"/>
        <v>25.597505830000003</v>
      </c>
      <c r="FX48" s="342">
        <f t="shared" si="52"/>
        <v>0.13042630408354702</v>
      </c>
    </row>
    <row r="49" spans="1:180">
      <c r="A49" s="349">
        <v>37073</v>
      </c>
      <c r="B49" s="337">
        <v>24.219999309999999</v>
      </c>
      <c r="C49" s="337">
        <v>22.18000031</v>
      </c>
      <c r="D49" s="337">
        <f t="shared" si="0"/>
        <v>23.199999810000001</v>
      </c>
      <c r="E49" s="337">
        <v>1.08</v>
      </c>
      <c r="F49" s="338">
        <v>7.1599999999999997E-2</v>
      </c>
      <c r="G49" s="342">
        <f t="shared" si="1"/>
        <v>0.12508316314938095</v>
      </c>
      <c r="H49" s="350">
        <f t="shared" si="2"/>
        <v>6.1612728615657022E-3</v>
      </c>
      <c r="I49" s="337">
        <v>24.549999239999998</v>
      </c>
      <c r="J49" s="337">
        <v>19.600000380000001</v>
      </c>
      <c r="K49" s="340">
        <f t="shared" si="3"/>
        <v>22.074999810000001</v>
      </c>
      <c r="L49" s="340">
        <v>1.1599999999999999</v>
      </c>
      <c r="M49" s="338">
        <v>0.08</v>
      </c>
      <c r="N49" s="342">
        <f t="shared" si="4"/>
        <v>0.14098953764909261</v>
      </c>
      <c r="O49" s="350">
        <f t="shared" si="5"/>
        <v>5.208584773983325E-3</v>
      </c>
      <c r="P49" s="341">
        <v>21.299999239999998</v>
      </c>
      <c r="Q49" s="341">
        <v>19.100000380000001</v>
      </c>
      <c r="R49" s="344"/>
      <c r="U49" s="342"/>
      <c r="V49" s="363"/>
      <c r="W49" s="343">
        <v>28.209999079999999</v>
      </c>
      <c r="X49" s="343">
        <v>23.950000760000002</v>
      </c>
      <c r="Y49" s="344">
        <f t="shared" si="9"/>
        <v>26.079999919999999</v>
      </c>
      <c r="Z49" s="344">
        <v>0.68</v>
      </c>
      <c r="AA49" s="364">
        <v>0.11</v>
      </c>
      <c r="AB49" s="342">
        <f t="shared" si="10"/>
        <v>0.14077995502008323</v>
      </c>
      <c r="AC49" s="350">
        <f t="shared" si="11"/>
        <v>4.7674386380542671E-3</v>
      </c>
      <c r="AD49" s="358">
        <v>36.6</v>
      </c>
      <c r="AE49" s="358">
        <v>31.35</v>
      </c>
      <c r="AF49" s="344">
        <f t="shared" si="12"/>
        <v>33.975000000000001</v>
      </c>
      <c r="AG49" s="358">
        <v>0.64</v>
      </c>
      <c r="AH49" s="345">
        <v>0.11749999999999999</v>
      </c>
      <c r="AI49" s="342">
        <f t="shared" si="13"/>
        <v>0.1398240211285533</v>
      </c>
      <c r="AJ49" s="350">
        <f t="shared" si="14"/>
        <v>1.3430377161934072E-2</v>
      </c>
      <c r="AK49" s="343">
        <v>37.200000760000002</v>
      </c>
      <c r="AL49" s="343">
        <v>29.100000380000001</v>
      </c>
      <c r="AM49" s="344">
        <f t="shared" si="15"/>
        <v>33.150000570000003</v>
      </c>
      <c r="AN49" s="344">
        <v>1.78</v>
      </c>
      <c r="AO49" s="345">
        <v>0.1139</v>
      </c>
      <c r="AP49" s="342">
        <f t="shared" si="53"/>
        <v>0.17820624763843629</v>
      </c>
      <c r="AQ49" s="350">
        <f t="shared" si="54"/>
        <v>3.2917419389956945E-2</v>
      </c>
      <c r="AR49" s="341">
        <v>25.399999619999999</v>
      </c>
      <c r="AS49" s="341">
        <v>21.75</v>
      </c>
      <c r="AT49" s="344">
        <f t="shared" si="16"/>
        <v>23.574999810000001</v>
      </c>
      <c r="AU49" s="344">
        <v>1.34</v>
      </c>
      <c r="AV49" s="342">
        <v>3.3300000000000003E-2</v>
      </c>
      <c r="AW49" s="342">
        <f t="shared" si="61"/>
        <v>9.6524845131799264E-2</v>
      </c>
      <c r="AX49" s="350">
        <f t="shared" si="62"/>
        <v>1.7829615127751422E-3</v>
      </c>
      <c r="AY49" s="343">
        <v>45.33000183</v>
      </c>
      <c r="AZ49" s="343">
        <v>41</v>
      </c>
      <c r="BA49" s="344">
        <f t="shared" si="17"/>
        <v>43.165000915</v>
      </c>
      <c r="BB49" s="343">
        <v>1.76</v>
      </c>
      <c r="BC49" s="345">
        <v>6.83E-2</v>
      </c>
      <c r="BD49" s="342">
        <f t="shared" si="18"/>
        <v>0.11489444583498787</v>
      </c>
      <c r="BE49" s="350">
        <f t="shared" si="19"/>
        <v>3.6550311159937996E-3</v>
      </c>
      <c r="BF49" s="343">
        <v>39.400001529999997</v>
      </c>
      <c r="BG49" s="343">
        <v>34</v>
      </c>
      <c r="BH49" s="344">
        <f t="shared" si="20"/>
        <v>36.700000764999999</v>
      </c>
      <c r="BI49" s="344">
        <v>1.76</v>
      </c>
      <c r="BJ49" s="345">
        <v>5.79E-2</v>
      </c>
      <c r="BK49" s="342">
        <f t="shared" si="21"/>
        <v>0.11232270398426558</v>
      </c>
      <c r="BL49" s="350">
        <f t="shared" si="22"/>
        <v>8.2990885068534321E-3</v>
      </c>
      <c r="BM49" s="350"/>
      <c r="BN49" s="350"/>
      <c r="BO49" s="350"/>
      <c r="BP49" s="350"/>
      <c r="BQ49" s="350"/>
      <c r="BR49" s="350"/>
      <c r="BS49" s="350"/>
      <c r="BT49" s="343">
        <v>25.149999619999999</v>
      </c>
      <c r="BU49" s="343">
        <v>23.579999919999999</v>
      </c>
      <c r="BV49" s="344">
        <f t="shared" si="23"/>
        <v>24.364999769999997</v>
      </c>
      <c r="BW49" s="344">
        <v>1.24</v>
      </c>
      <c r="BX49" s="345">
        <v>4.24E-2</v>
      </c>
      <c r="BY49" s="342">
        <f t="shared" si="24"/>
        <v>9.9374541564471119E-2</v>
      </c>
      <c r="BZ49" s="350">
        <f t="shared" si="25"/>
        <v>2.5494441168833408E-3</v>
      </c>
      <c r="CA49" s="341">
        <v>23.600000380000001</v>
      </c>
      <c r="CB49" s="341">
        <v>21.399999619999999</v>
      </c>
      <c r="CC49" s="344">
        <f t="shared" si="26"/>
        <v>22.5</v>
      </c>
      <c r="CD49" s="339">
        <v>0.98</v>
      </c>
      <c r="CE49" s="345">
        <v>0.1095</v>
      </c>
      <c r="CF49" s="342">
        <f t="shared" si="27"/>
        <v>0.16124958403748257</v>
      </c>
      <c r="CG49" s="350">
        <f t="shared" si="28"/>
        <v>1.9856842860665547E-3</v>
      </c>
      <c r="CH49" s="343">
        <v>20.479999540000001</v>
      </c>
      <c r="CI49" s="343">
        <v>17.450000760000002</v>
      </c>
      <c r="CJ49" s="344">
        <f t="shared" si="29"/>
        <v>18.965000150000002</v>
      </c>
      <c r="CK49" s="344">
        <v>0.62</v>
      </c>
      <c r="CL49" s="345">
        <v>0.11600000000000001</v>
      </c>
      <c r="CM49" s="342">
        <f t="shared" si="63"/>
        <v>0.15490270481494806</v>
      </c>
      <c r="CN49" s="350">
        <f t="shared" si="64"/>
        <v>6.0405008220323405E-3</v>
      </c>
      <c r="CO49" s="343">
        <v>40.75</v>
      </c>
      <c r="CP49" s="343">
        <v>34.349998470000003</v>
      </c>
      <c r="CQ49" s="344">
        <f t="shared" si="32"/>
        <v>37.549999235000001</v>
      </c>
      <c r="CR49" s="344">
        <v>2.04</v>
      </c>
      <c r="CS49" s="345">
        <v>5.4300000000000001E-2</v>
      </c>
      <c r="CT49" s="342">
        <f t="shared" si="33"/>
        <v>0.11589749744976108</v>
      </c>
      <c r="CU49" s="350">
        <f t="shared" si="34"/>
        <v>6.6602792020785933E-3</v>
      </c>
      <c r="CV49" s="343">
        <v>35.799999239999998</v>
      </c>
      <c r="CW49" s="343">
        <v>32.150001529999997</v>
      </c>
      <c r="CX49" s="344">
        <f t="shared" si="35"/>
        <v>33.975000385000001</v>
      </c>
      <c r="CY49" s="344">
        <v>1.54</v>
      </c>
      <c r="CZ49" s="345">
        <v>5.33E-2</v>
      </c>
      <c r="DA49" s="342">
        <f t="shared" si="36"/>
        <v>0.10446258631131689</v>
      </c>
      <c r="DB49" s="350">
        <f t="shared" si="37"/>
        <v>4.7167602342308382E-3</v>
      </c>
      <c r="DC49" s="346">
        <v>15.239999770000001</v>
      </c>
      <c r="DD49" s="346">
        <v>14.05000019</v>
      </c>
      <c r="DE49" s="346">
        <f t="shared" si="38"/>
        <v>14.644999980000001</v>
      </c>
      <c r="DF49" s="346">
        <v>0.84</v>
      </c>
      <c r="DG49" s="342">
        <v>7.2800000000000004E-2</v>
      </c>
      <c r="DH49" s="342">
        <v>0.13905298098349528</v>
      </c>
      <c r="DI49" s="350">
        <f t="shared" si="60"/>
        <v>1.512573609480765E-3</v>
      </c>
      <c r="DJ49" s="341">
        <v>31.950000760000002</v>
      </c>
      <c r="DK49" s="341">
        <v>30.649999619999999</v>
      </c>
      <c r="DL49" s="344">
        <f t="shared" si="39"/>
        <v>31.300000189999999</v>
      </c>
      <c r="DM49" s="344">
        <v>1.48</v>
      </c>
      <c r="DN49" s="342">
        <v>0.06</v>
      </c>
      <c r="DO49" s="342">
        <f t="shared" si="58"/>
        <v>0.11375231554889709</v>
      </c>
      <c r="DP49" s="350">
        <f t="shared" si="59"/>
        <v>1.7509826989431496E-3</v>
      </c>
      <c r="DQ49" s="343">
        <v>24.239999770000001</v>
      </c>
      <c r="DR49" s="343">
        <v>22.75</v>
      </c>
      <c r="DS49" s="344">
        <f t="shared" si="40"/>
        <v>23.494999884999999</v>
      </c>
      <c r="DT49" s="344">
        <v>0.82</v>
      </c>
      <c r="DU49" s="345">
        <v>4.6699999999999998E-2</v>
      </c>
      <c r="DV49" s="342">
        <f t="shared" si="41"/>
        <v>8.5686617722648961E-2</v>
      </c>
      <c r="DW49" s="350">
        <f t="shared" si="42"/>
        <v>2.3917305693221431E-3</v>
      </c>
      <c r="DX49" s="343">
        <v>27.299999239999998</v>
      </c>
      <c r="DY49" s="343">
        <v>25.299999239999998</v>
      </c>
      <c r="DZ49" s="344">
        <f t="shared" si="43"/>
        <v>26.299999239999998</v>
      </c>
      <c r="EA49" s="344">
        <v>1.6</v>
      </c>
      <c r="EB49" s="345">
        <v>7.0000000000000007E-2</v>
      </c>
      <c r="EC49" s="342">
        <f t="shared" si="65"/>
        <v>0.14018424151029008</v>
      </c>
      <c r="ED49" s="350">
        <f t="shared" si="66"/>
        <v>4.4595520781568511E-3</v>
      </c>
      <c r="EE49" s="343">
        <v>28.399999619999999</v>
      </c>
      <c r="EF49" s="343">
        <v>25.260000229999999</v>
      </c>
      <c r="EG49" s="344">
        <f t="shared" si="44"/>
        <v>26.829999924999999</v>
      </c>
      <c r="EH49" s="344">
        <v>1.26</v>
      </c>
      <c r="EI49" s="345">
        <v>4.3999999999999997E-2</v>
      </c>
      <c r="EJ49" s="342">
        <v>9.6573782773247352E-2</v>
      </c>
      <c r="EK49" s="350">
        <f t="shared" si="45"/>
        <v>5.1533891235867454E-3</v>
      </c>
      <c r="EL49" s="358">
        <v>52.76</v>
      </c>
      <c r="EM49" s="358">
        <v>44.85</v>
      </c>
      <c r="EN49" s="344">
        <f t="shared" si="46"/>
        <v>48.805</v>
      </c>
      <c r="EO49" s="359">
        <v>2.02</v>
      </c>
      <c r="EP49" s="345">
        <v>8.5099999999999995E-2</v>
      </c>
      <c r="EQ49" s="342">
        <f t="shared" si="47"/>
        <v>0.13315318029887524</v>
      </c>
      <c r="ER49" s="350">
        <f t="shared" si="48"/>
        <v>1.0380976244948954E-2</v>
      </c>
      <c r="ES49" s="360">
        <v>25.12</v>
      </c>
      <c r="ET49" s="360">
        <v>21.33</v>
      </c>
      <c r="EU49" s="360">
        <f t="shared" si="49"/>
        <v>23.225000000000001</v>
      </c>
      <c r="EV49" s="359">
        <v>0.7</v>
      </c>
      <c r="EW49" s="345">
        <v>9.2899999999999996E-2</v>
      </c>
      <c r="EX49" s="342">
        <v>0.127988325759675</v>
      </c>
      <c r="EY49" s="350">
        <f t="shared" si="50"/>
        <v>9.9950737713926496E-3</v>
      </c>
      <c r="EZ49" s="342"/>
      <c r="FA49" s="346">
        <v>1.2</v>
      </c>
      <c r="FB49" s="346">
        <v>0.9</v>
      </c>
      <c r="FD49" s="346">
        <v>0.82499999999999996</v>
      </c>
      <c r="FE49" s="361">
        <v>2.3400012000000001</v>
      </c>
      <c r="FF49" s="346">
        <v>4.5</v>
      </c>
      <c r="FG49" s="346">
        <v>0.45</v>
      </c>
      <c r="FH49" s="346">
        <v>0.77500000000000002</v>
      </c>
      <c r="FI49" s="346">
        <v>1.8</v>
      </c>
      <c r="FK49" s="346">
        <v>0.625</v>
      </c>
      <c r="FL49" s="346">
        <v>0.3</v>
      </c>
      <c r="FM49" s="344">
        <v>0.95</v>
      </c>
      <c r="FN49" s="344">
        <v>1.4</v>
      </c>
      <c r="FO49" s="344">
        <v>1.1000000000000001</v>
      </c>
      <c r="FP49" s="344">
        <v>0.26500000000000001</v>
      </c>
      <c r="FQ49" s="344">
        <v>0.375</v>
      </c>
      <c r="FR49" s="344">
        <v>0.68</v>
      </c>
      <c r="FS49" s="344">
        <v>0.77500000000000002</v>
      </c>
      <c r="FT49" s="344">
        <v>1.3</v>
      </c>
      <c r="FU49" s="362">
        <v>1.8993119999999999</v>
      </c>
      <c r="FV49" s="362">
        <v>1.9025027999999999</v>
      </c>
      <c r="FW49" s="344">
        <f t="shared" si="51"/>
        <v>24.361816000000001</v>
      </c>
      <c r="FX49" s="342">
        <f t="shared" si="52"/>
        <v>0.13381912071823959</v>
      </c>
    </row>
    <row r="50" spans="1:180">
      <c r="A50" s="349">
        <v>37104</v>
      </c>
      <c r="B50" s="337">
        <v>24.5</v>
      </c>
      <c r="C50" s="337">
        <v>21.100000380000001</v>
      </c>
      <c r="D50" s="337">
        <f t="shared" si="0"/>
        <v>22.800000189999999</v>
      </c>
      <c r="E50" s="337">
        <v>1.08</v>
      </c>
      <c r="F50" s="338">
        <v>7.1599999999999997E-2</v>
      </c>
      <c r="G50" s="342">
        <f t="shared" si="1"/>
        <v>0.12603897377322326</v>
      </c>
      <c r="H50" s="350">
        <f t="shared" si="2"/>
        <v>6.3009921717953506E-3</v>
      </c>
      <c r="I50" s="337">
        <v>22.840000150000002</v>
      </c>
      <c r="J50" s="337">
        <v>19.850000380000001</v>
      </c>
      <c r="K50" s="340">
        <f t="shared" si="3"/>
        <v>21.345000265000003</v>
      </c>
      <c r="L50" s="340">
        <v>1.1599999999999999</v>
      </c>
      <c r="M50" s="338">
        <v>7.4999999999999997E-2</v>
      </c>
      <c r="N50" s="342">
        <f t="shared" si="4"/>
        <v>0.13782781340591033</v>
      </c>
      <c r="O50" s="350">
        <f t="shared" si="5"/>
        <v>5.167758515446666E-3</v>
      </c>
      <c r="P50" s="341">
        <v>22</v>
      </c>
      <c r="Q50" s="341">
        <v>19.350000380000001</v>
      </c>
      <c r="R50" s="344"/>
      <c r="U50" s="342"/>
      <c r="V50" s="363"/>
      <c r="W50" s="343">
        <v>27.200000760000002</v>
      </c>
      <c r="X50" s="343">
        <v>24.700000760000002</v>
      </c>
      <c r="Y50" s="344">
        <f t="shared" si="9"/>
        <v>25.950000760000002</v>
      </c>
      <c r="Z50" s="344">
        <v>0.68</v>
      </c>
      <c r="AA50" s="364">
        <v>0.11</v>
      </c>
      <c r="AB50" s="342">
        <f t="shared" si="10"/>
        <v>0.14093574348149618</v>
      </c>
      <c r="AC50" s="350">
        <f t="shared" si="11"/>
        <v>4.8439308532898561E-3</v>
      </c>
      <c r="AD50" s="358">
        <v>36.049999999999997</v>
      </c>
      <c r="AE50" s="358">
        <v>31.83</v>
      </c>
      <c r="AF50" s="344">
        <f t="shared" si="12"/>
        <v>33.94</v>
      </c>
      <c r="AG50" s="358">
        <v>0.64</v>
      </c>
      <c r="AH50" s="345">
        <v>0.105</v>
      </c>
      <c r="AI50" s="342">
        <f t="shared" si="13"/>
        <v>0.1270972447482317</v>
      </c>
      <c r="AJ50" s="350">
        <f t="shared" si="14"/>
        <v>1.0877703406754726E-2</v>
      </c>
      <c r="AK50" s="343">
        <v>32.86000061</v>
      </c>
      <c r="AL50" s="343">
        <v>29.850000380000001</v>
      </c>
      <c r="AM50" s="344">
        <f t="shared" si="15"/>
        <v>31.355000494999999</v>
      </c>
      <c r="AN50" s="344">
        <v>1.78</v>
      </c>
      <c r="AO50" s="345">
        <v>0.1139</v>
      </c>
      <c r="AP50" s="342">
        <f t="shared" si="53"/>
        <v>0.18196997062136777</v>
      </c>
      <c r="AQ50" s="350">
        <f t="shared" si="54"/>
        <v>3.4114190815198252E-2</v>
      </c>
      <c r="AR50" s="341">
        <v>25.350000380000001</v>
      </c>
      <c r="AS50" s="341">
        <v>21.950000760000002</v>
      </c>
      <c r="AT50" s="344">
        <f t="shared" si="16"/>
        <v>23.650000570000003</v>
      </c>
      <c r="AU50" s="344">
        <v>1.34</v>
      </c>
      <c r="AV50" s="342">
        <v>3.3300000000000003E-2</v>
      </c>
      <c r="AW50" s="342">
        <f t="shared" si="61"/>
        <v>9.6319868655844187E-2</v>
      </c>
      <c r="AX50" s="350">
        <f t="shared" si="62"/>
        <v>1.8057234209579297E-3</v>
      </c>
      <c r="AY50" s="343">
        <v>45.810001370000002</v>
      </c>
      <c r="AZ50" s="343">
        <v>42.849998470000003</v>
      </c>
      <c r="BA50" s="344">
        <f t="shared" si="17"/>
        <v>44.329999920000006</v>
      </c>
      <c r="BB50" s="343">
        <v>1.76</v>
      </c>
      <c r="BC50" s="345">
        <v>6.3799999999999996E-2</v>
      </c>
      <c r="BD50" s="342">
        <f t="shared" si="18"/>
        <v>0.10895975376489364</v>
      </c>
      <c r="BE50" s="350">
        <f t="shared" si="19"/>
        <v>3.5179580079742548E-3</v>
      </c>
      <c r="BF50" s="343">
        <v>39.229999540000001</v>
      </c>
      <c r="BG50" s="343">
        <v>36.700000760000002</v>
      </c>
      <c r="BH50" s="344">
        <f t="shared" si="20"/>
        <v>37.965000150000002</v>
      </c>
      <c r="BI50" s="344">
        <v>1.76</v>
      </c>
      <c r="BJ50" s="345">
        <v>5.79E-2</v>
      </c>
      <c r="BK50" s="342">
        <f t="shared" si="21"/>
        <v>0.11047622816680369</v>
      </c>
      <c r="BL50" s="350">
        <f t="shared" si="22"/>
        <v>8.2844594970400455E-3</v>
      </c>
      <c r="BM50" s="350"/>
      <c r="BN50" s="350"/>
      <c r="BO50" s="350"/>
      <c r="BP50" s="350"/>
      <c r="BQ50" s="350"/>
      <c r="BR50" s="350"/>
      <c r="BS50" s="350"/>
      <c r="BT50" s="343">
        <v>25.5</v>
      </c>
      <c r="BU50" s="343">
        <v>23.809999470000001</v>
      </c>
      <c r="BV50" s="344">
        <f t="shared" si="23"/>
        <v>24.654999735000001</v>
      </c>
      <c r="BW50" s="344">
        <v>1.24</v>
      </c>
      <c r="BX50" s="345">
        <v>4.5499999999999999E-2</v>
      </c>
      <c r="BY50" s="342">
        <f t="shared" si="24"/>
        <v>0.10195852053711429</v>
      </c>
      <c r="BZ50" s="350">
        <f t="shared" si="25"/>
        <v>2.6547668009920993E-3</v>
      </c>
      <c r="CA50" s="341">
        <v>23.950000760000002</v>
      </c>
      <c r="CB50" s="341">
        <v>22.299999239999998</v>
      </c>
      <c r="CC50" s="344">
        <f t="shared" si="26"/>
        <v>23.125</v>
      </c>
      <c r="CD50" s="339">
        <v>0.98</v>
      </c>
      <c r="CE50" s="345">
        <v>0.1095</v>
      </c>
      <c r="CF50" s="342">
        <f t="shared" si="27"/>
        <v>0.15982760003888297</v>
      </c>
      <c r="CG50" s="350">
        <f t="shared" si="28"/>
        <v>1.9975417653229702E-3</v>
      </c>
      <c r="CH50" s="343">
        <v>18.450000760000002</v>
      </c>
      <c r="CI50" s="343">
        <v>15.80000019</v>
      </c>
      <c r="CJ50" s="344">
        <f t="shared" si="29"/>
        <v>17.125000475</v>
      </c>
      <c r="CK50" s="344">
        <v>0.62</v>
      </c>
      <c r="CL50" s="345">
        <v>0.11600000000000001</v>
      </c>
      <c r="CM50" s="342">
        <f t="shared" si="63"/>
        <v>0.15914230079581992</v>
      </c>
      <c r="CN50" s="350">
        <f t="shared" si="64"/>
        <v>6.2984266124313272E-3</v>
      </c>
      <c r="CO50" s="343">
        <v>39.909999849999998</v>
      </c>
      <c r="CP50" s="343">
        <v>36.560001370000002</v>
      </c>
      <c r="CQ50" s="344">
        <f t="shared" si="32"/>
        <v>38.23500061</v>
      </c>
      <c r="CR50" s="344">
        <v>2.04</v>
      </c>
      <c r="CS50" s="345">
        <v>5.57E-2</v>
      </c>
      <c r="CT50" s="342">
        <f t="shared" si="33"/>
        <v>0.11625106139974406</v>
      </c>
      <c r="CU50" s="350">
        <f t="shared" si="34"/>
        <v>6.7802826398291657E-3</v>
      </c>
      <c r="CV50" s="343">
        <v>34.11000061</v>
      </c>
      <c r="CW50" s="343">
        <v>31.93000031</v>
      </c>
      <c r="CX50" s="344">
        <f t="shared" si="35"/>
        <v>33.020000459999999</v>
      </c>
      <c r="CY50" s="344">
        <v>1.54</v>
      </c>
      <c r="CZ50" s="345">
        <v>0.05</v>
      </c>
      <c r="DA50" s="342">
        <f t="shared" si="36"/>
        <v>0.10250448206685814</v>
      </c>
      <c r="DB50" s="350">
        <f t="shared" si="37"/>
        <v>4.6974090084709753E-3</v>
      </c>
      <c r="DC50" s="346">
        <v>15.75</v>
      </c>
      <c r="DD50" s="346">
        <v>14.100000380000001</v>
      </c>
      <c r="DE50" s="346">
        <f t="shared" si="38"/>
        <v>14.92500019</v>
      </c>
      <c r="DF50" s="346">
        <v>0.84</v>
      </c>
      <c r="DG50" s="342">
        <v>7.1400000000000005E-2</v>
      </c>
      <c r="DH50" s="342">
        <v>0.13629770377158845</v>
      </c>
      <c r="DI50" s="350">
        <f t="shared" si="60"/>
        <v>1.5047253888942327E-3</v>
      </c>
      <c r="DJ50" s="341">
        <v>32.650001529999997</v>
      </c>
      <c r="DK50" s="341">
        <v>30.75</v>
      </c>
      <c r="DL50" s="344">
        <f t="shared" si="39"/>
        <v>31.700000764999999</v>
      </c>
      <c r="DM50" s="344">
        <v>1.48</v>
      </c>
      <c r="DN50" s="342">
        <v>5.67E-2</v>
      </c>
      <c r="DO50" s="342">
        <f t="shared" si="58"/>
        <v>0.10959638795956028</v>
      </c>
      <c r="DP50" s="350">
        <f t="shared" si="59"/>
        <v>1.7121836452566809E-3</v>
      </c>
      <c r="DQ50" s="343">
        <v>24.399999619999999</v>
      </c>
      <c r="DR50" s="343">
        <v>22.520000459999999</v>
      </c>
      <c r="DS50" s="344">
        <f t="shared" si="40"/>
        <v>23.460000039999997</v>
      </c>
      <c r="DT50" s="344">
        <v>0.82</v>
      </c>
      <c r="DU50" s="345">
        <v>4.6699999999999998E-2</v>
      </c>
      <c r="DV50" s="342">
        <f t="shared" si="41"/>
        <v>8.574558290920975E-2</v>
      </c>
      <c r="DW50" s="350">
        <f t="shared" si="42"/>
        <v>2.4290894365299387E-3</v>
      </c>
      <c r="DX50" s="343">
        <v>29.479999540000001</v>
      </c>
      <c r="DY50" s="343">
        <v>26.5</v>
      </c>
      <c r="DZ50" s="344">
        <f t="shared" si="43"/>
        <v>27.989999770000001</v>
      </c>
      <c r="EA50" s="344">
        <v>1.6</v>
      </c>
      <c r="EB50" s="345">
        <v>6.5000000000000002E-2</v>
      </c>
      <c r="EC50" s="342">
        <f t="shared" si="65"/>
        <v>0.13054359213556999</v>
      </c>
      <c r="ED50" s="350">
        <f t="shared" si="66"/>
        <v>4.2148303339046341E-3</v>
      </c>
      <c r="EE50" s="343">
        <v>28.100000380000001</v>
      </c>
      <c r="EF50" s="343">
        <v>26.600000380000001</v>
      </c>
      <c r="EG50" s="344">
        <f t="shared" si="44"/>
        <v>27.350000380000001</v>
      </c>
      <c r="EH50" s="344">
        <v>1.26</v>
      </c>
      <c r="EI50" s="345">
        <v>4.3999999999999997E-2</v>
      </c>
      <c r="EJ50" s="342">
        <v>9.5556070598064036E-2</v>
      </c>
      <c r="EK50" s="350">
        <f t="shared" si="45"/>
        <v>5.1751682119640253E-3</v>
      </c>
      <c r="EL50" s="358">
        <v>50.3</v>
      </c>
      <c r="EM50" s="358">
        <v>46.94</v>
      </c>
      <c r="EN50" s="344">
        <f t="shared" si="46"/>
        <v>48.62</v>
      </c>
      <c r="EO50" s="359">
        <v>2.02</v>
      </c>
      <c r="EP50" s="345">
        <v>7.7799999999999994E-2</v>
      </c>
      <c r="EQ50" s="342">
        <f t="shared" si="47"/>
        <v>0.12571448919173345</v>
      </c>
      <c r="ER50" s="350">
        <f t="shared" si="48"/>
        <v>9.9321969294983367E-3</v>
      </c>
      <c r="ES50" s="360">
        <v>24.4</v>
      </c>
      <c r="ET50" s="360">
        <v>22.35</v>
      </c>
      <c r="EU50" s="360">
        <f t="shared" si="49"/>
        <v>23.375</v>
      </c>
      <c r="EV50" s="359">
        <v>0.7</v>
      </c>
      <c r="EW50" s="345">
        <v>0.1011</v>
      </c>
      <c r="EX50" s="342">
        <v>0.13622205943049792</v>
      </c>
      <c r="EY50" s="350">
        <f t="shared" si="50"/>
        <v>1.040149444727426E-2</v>
      </c>
      <c r="EZ50" s="342"/>
      <c r="FA50" s="346">
        <v>1.2</v>
      </c>
      <c r="FB50" s="346">
        <v>0.9</v>
      </c>
      <c r="FD50" s="346">
        <v>0.82499999999999996</v>
      </c>
      <c r="FE50" s="361">
        <v>2.0543680000000002</v>
      </c>
      <c r="FF50" s="346">
        <v>4.5</v>
      </c>
      <c r="FG50" s="346">
        <v>0.45</v>
      </c>
      <c r="FH50" s="346">
        <v>0.77500000000000002</v>
      </c>
      <c r="FI50" s="346">
        <v>1.8</v>
      </c>
      <c r="FK50" s="346">
        <v>0.625</v>
      </c>
      <c r="FL50" s="346">
        <v>0.3</v>
      </c>
      <c r="FM50" s="344">
        <v>0.95</v>
      </c>
      <c r="FN50" s="344">
        <v>1.4</v>
      </c>
      <c r="FO50" s="344">
        <v>1.1000000000000001</v>
      </c>
      <c r="FP50" s="344">
        <v>0.26500000000000001</v>
      </c>
      <c r="FQ50" s="344">
        <v>0.375</v>
      </c>
      <c r="FR50" s="344">
        <v>0.68</v>
      </c>
      <c r="FS50" s="344">
        <v>0.77500000000000002</v>
      </c>
      <c r="FT50" s="344">
        <v>1.3</v>
      </c>
      <c r="FU50" s="362">
        <v>1.8964314600000003</v>
      </c>
      <c r="FV50" s="362">
        <v>1.83284384</v>
      </c>
      <c r="FW50" s="344">
        <f t="shared" si="51"/>
        <v>24.0036433</v>
      </c>
      <c r="FX50" s="342">
        <f t="shared" si="52"/>
        <v>0.13271083190882571</v>
      </c>
    </row>
    <row r="51" spans="1:180">
      <c r="A51" s="349">
        <v>37135</v>
      </c>
      <c r="B51" s="337">
        <v>22.049999239999998</v>
      </c>
      <c r="C51" s="337">
        <v>18.950000760000002</v>
      </c>
      <c r="D51" s="337">
        <f t="shared" si="0"/>
        <v>20.5</v>
      </c>
      <c r="E51" s="337">
        <v>1.08</v>
      </c>
      <c r="F51" s="338">
        <v>6.59E-2</v>
      </c>
      <c r="G51" s="342">
        <f t="shared" si="1"/>
        <v>0.12625089503094511</v>
      </c>
      <c r="H51" s="350">
        <f t="shared" si="2"/>
        <v>6.7401751558873067E-3</v>
      </c>
      <c r="I51" s="337">
        <v>22.350000380000001</v>
      </c>
      <c r="J51" s="337">
        <v>20.659999849999998</v>
      </c>
      <c r="K51" s="340">
        <f t="shared" si="3"/>
        <v>21.505000115000001</v>
      </c>
      <c r="L51" s="340">
        <v>1.1599999999999999</v>
      </c>
      <c r="M51" s="338">
        <v>6.3299999999999995E-2</v>
      </c>
      <c r="N51" s="342">
        <f t="shared" si="4"/>
        <v>0.12497183378637278</v>
      </c>
      <c r="O51" s="350">
        <f t="shared" si="5"/>
        <v>5.0039172934147839E-3</v>
      </c>
      <c r="P51" s="341">
        <v>22.5</v>
      </c>
      <c r="Q51" s="341">
        <v>19.5</v>
      </c>
      <c r="R51" s="344"/>
      <c r="U51" s="342"/>
      <c r="V51" s="363"/>
      <c r="W51" s="343">
        <v>27.280000690000001</v>
      </c>
      <c r="X51" s="343">
        <v>21.5</v>
      </c>
      <c r="Y51" s="344">
        <f t="shared" si="9"/>
        <v>24.390000345000001</v>
      </c>
      <c r="Z51" s="344">
        <v>0.7</v>
      </c>
      <c r="AA51" s="364">
        <v>0.115</v>
      </c>
      <c r="AB51" s="342">
        <f t="shared" si="10"/>
        <v>0.14906861858742038</v>
      </c>
      <c r="AC51" s="350">
        <f t="shared" si="11"/>
        <v>5.4713644763023728E-3</v>
      </c>
      <c r="AD51" s="358">
        <v>32.32</v>
      </c>
      <c r="AE51" s="358">
        <v>26</v>
      </c>
      <c r="AF51" s="344">
        <f t="shared" si="12"/>
        <v>29.16</v>
      </c>
      <c r="AG51" s="358">
        <v>0.64</v>
      </c>
      <c r="AH51" s="345">
        <v>0.10440000000000001</v>
      </c>
      <c r="AI51" s="342">
        <f t="shared" si="13"/>
        <v>0.13013688572610249</v>
      </c>
      <c r="AJ51" s="350">
        <f t="shared" si="14"/>
        <v>1.115450080554683E-2</v>
      </c>
      <c r="AK51" s="343">
        <v>33.400001529999997</v>
      </c>
      <c r="AL51" s="343">
        <v>31.5</v>
      </c>
      <c r="AM51" s="344">
        <f t="shared" si="15"/>
        <v>32.450000764999999</v>
      </c>
      <c r="AN51" s="344">
        <v>1.78</v>
      </c>
      <c r="AO51" s="345">
        <v>8.3799999999999999E-2</v>
      </c>
      <c r="AP51" s="342">
        <f t="shared" si="53"/>
        <v>0.14774741990414175</v>
      </c>
      <c r="AQ51" s="350">
        <f t="shared" si="54"/>
        <v>2.9579299875663951E-2</v>
      </c>
      <c r="AR51" s="341">
        <v>24.870000839999999</v>
      </c>
      <c r="AS51" s="341">
        <v>22.399999619999999</v>
      </c>
      <c r="AT51" s="344"/>
      <c r="AU51" s="344"/>
      <c r="AW51" s="342"/>
      <c r="AX51" s="350"/>
      <c r="AY51" s="343">
        <v>45.5</v>
      </c>
      <c r="AZ51" s="343">
        <v>42.240001679999999</v>
      </c>
      <c r="BA51" s="344">
        <f t="shared" si="17"/>
        <v>43.870000840000003</v>
      </c>
      <c r="BB51" s="343">
        <v>1.76</v>
      </c>
      <c r="BC51" s="345">
        <v>6.3799999999999996E-2</v>
      </c>
      <c r="BD51" s="342">
        <f t="shared" si="18"/>
        <v>0.10944076266911784</v>
      </c>
      <c r="BE51" s="350">
        <f t="shared" si="19"/>
        <v>3.7734298820038792E-3</v>
      </c>
      <c r="BF51" s="343">
        <v>39.740001679999999</v>
      </c>
      <c r="BG51" s="343">
        <v>37</v>
      </c>
      <c r="BH51" s="344">
        <f t="shared" si="20"/>
        <v>38.370000840000003</v>
      </c>
      <c r="BI51" s="344">
        <v>1.76</v>
      </c>
      <c r="BJ51" s="345">
        <v>5.8999999999999997E-2</v>
      </c>
      <c r="BK51" s="342">
        <f t="shared" si="21"/>
        <v>0.11106533345743252</v>
      </c>
      <c r="BL51" s="350">
        <f t="shared" si="22"/>
        <v>8.8941920102820447E-3</v>
      </c>
      <c r="BM51" s="350"/>
      <c r="BN51" s="350"/>
      <c r="BO51" s="350"/>
      <c r="BP51" s="350"/>
      <c r="BQ51" s="350"/>
      <c r="BR51" s="350"/>
      <c r="BS51" s="350"/>
      <c r="BT51" s="343">
        <v>25.850000380000001</v>
      </c>
      <c r="BU51" s="343">
        <v>22.38999939</v>
      </c>
      <c r="BV51" s="344">
        <f t="shared" si="23"/>
        <v>24.119999884999999</v>
      </c>
      <c r="BW51" s="344">
        <v>1.24</v>
      </c>
      <c r="BX51" s="345">
        <v>4.6399999999999997E-2</v>
      </c>
      <c r="BY51" s="342">
        <f t="shared" si="24"/>
        <v>0.10418587528665957</v>
      </c>
      <c r="BZ51" s="350">
        <f t="shared" si="25"/>
        <v>2.8969722354467999E-3</v>
      </c>
      <c r="CA51" s="341">
        <v>22.700000760000002</v>
      </c>
      <c r="CB51" s="341">
        <v>20.079999919999999</v>
      </c>
      <c r="CC51" s="344"/>
      <c r="CF51" s="342"/>
      <c r="CG51" s="350"/>
      <c r="CH51" s="343">
        <v>16.950000760000002</v>
      </c>
      <c r="CI51" s="343">
        <v>14.170000079999999</v>
      </c>
      <c r="CJ51" s="344">
        <f t="shared" si="29"/>
        <v>15.560000420000001</v>
      </c>
      <c r="CK51" s="344">
        <v>0.62</v>
      </c>
      <c r="CL51" s="345">
        <v>0.1</v>
      </c>
      <c r="CM51" s="342">
        <f t="shared" si="63"/>
        <v>0.14686795165474642</v>
      </c>
      <c r="CN51" s="350">
        <f t="shared" si="64"/>
        <v>6.2073482908900452E-3</v>
      </c>
      <c r="CO51" s="343">
        <v>39.979999540000001</v>
      </c>
      <c r="CP51" s="343">
        <v>36.810001370000002</v>
      </c>
      <c r="CQ51" s="344">
        <f t="shared" si="32"/>
        <v>38.395000455000002</v>
      </c>
      <c r="CR51" s="344">
        <v>2.04</v>
      </c>
      <c r="CS51" s="345">
        <v>5.57E-2</v>
      </c>
      <c r="CT51" s="342">
        <f t="shared" si="33"/>
        <v>0.11599345342620637</v>
      </c>
      <c r="CU51" s="350">
        <f t="shared" si="34"/>
        <v>7.2246528758744067E-3</v>
      </c>
      <c r="CV51" s="343">
        <v>35.099998470000003</v>
      </c>
      <c r="CW51" s="343">
        <v>29.190000529999999</v>
      </c>
      <c r="CX51" s="344">
        <f t="shared" si="35"/>
        <v>32.144999499999997</v>
      </c>
      <c r="CY51" s="344">
        <v>1.54</v>
      </c>
      <c r="CZ51" s="345">
        <v>4.7500000000000001E-2</v>
      </c>
      <c r="DA51" s="342">
        <f t="shared" si="36"/>
        <v>0.10133217651868942</v>
      </c>
      <c r="DB51" s="350">
        <f t="shared" si="37"/>
        <v>4.9590162004094747E-3</v>
      </c>
      <c r="DC51" s="346">
        <v>14.69999981</v>
      </c>
      <c r="DD51" s="346">
        <v>13.899999619999999</v>
      </c>
      <c r="DE51" s="346">
        <f t="shared" si="38"/>
        <v>14.299999714999998</v>
      </c>
      <c r="DF51" s="346">
        <v>0.84</v>
      </c>
      <c r="DG51" s="342">
        <v>6.54E-2</v>
      </c>
      <c r="DH51" s="342">
        <v>0.13282008689793878</v>
      </c>
      <c r="DI51" s="350">
        <f t="shared" si="60"/>
        <v>1.5659038969493097E-3</v>
      </c>
      <c r="DJ51" s="341">
        <v>32.959999080000003</v>
      </c>
      <c r="DK51" s="341">
        <v>29.299999239999998</v>
      </c>
      <c r="DL51" s="344">
        <f t="shared" si="39"/>
        <v>31.129999160000001</v>
      </c>
      <c r="DM51" s="344">
        <v>1.48</v>
      </c>
      <c r="DN51" s="342">
        <v>5.8299999999999998E-2</v>
      </c>
      <c r="DO51" s="342">
        <f t="shared" si="58"/>
        <v>0.11226466843903959</v>
      </c>
      <c r="DP51" s="350">
        <f t="shared" si="59"/>
        <v>1.8729657543003738E-3</v>
      </c>
      <c r="DQ51" s="343">
        <v>23.229999540000001</v>
      </c>
      <c r="DR51" s="343">
        <v>18.61000061</v>
      </c>
      <c r="DV51" s="342"/>
      <c r="DW51" s="350"/>
      <c r="DX51" s="343">
        <v>29.100000380000001</v>
      </c>
      <c r="DY51" s="343">
        <v>25.120000839999999</v>
      </c>
      <c r="DZ51" s="344">
        <f t="shared" si="43"/>
        <v>27.11000061</v>
      </c>
      <c r="EA51" s="344">
        <v>1.6</v>
      </c>
      <c r="EB51" s="345">
        <v>7.0000000000000007E-2</v>
      </c>
      <c r="EC51" s="342">
        <f t="shared" si="65"/>
        <v>0.1380385495446248</v>
      </c>
      <c r="ED51" s="350">
        <f t="shared" si="66"/>
        <v>4.7594586789839917E-3</v>
      </c>
      <c r="EE51" s="343">
        <v>27.63999939</v>
      </c>
      <c r="EF51" s="343">
        <v>25.299999239999998</v>
      </c>
      <c r="EG51" s="344">
        <f t="shared" si="44"/>
        <v>26.469999314999999</v>
      </c>
      <c r="EH51" s="344">
        <v>1.26</v>
      </c>
      <c r="EI51" s="345">
        <v>4.3999999999999997E-2</v>
      </c>
      <c r="EJ51" s="342">
        <v>9.7302211810186279E-2</v>
      </c>
      <c r="EK51" s="350">
        <f t="shared" si="45"/>
        <v>5.6275781625396096E-3</v>
      </c>
      <c r="EL51" s="358">
        <v>24.2</v>
      </c>
      <c r="EM51" s="358">
        <v>21.96</v>
      </c>
      <c r="EN51" s="344">
        <f t="shared" si="46"/>
        <v>23.08</v>
      </c>
      <c r="EO51" s="359">
        <v>1.0099999904000001</v>
      </c>
      <c r="EP51" s="345">
        <v>0.08</v>
      </c>
      <c r="EQ51" s="342">
        <f t="shared" si="47"/>
        <v>0.13061513996542629</v>
      </c>
      <c r="ER51" s="350">
        <f t="shared" si="48"/>
        <v>1.0616743678337336E-2</v>
      </c>
      <c r="ES51" s="360">
        <v>23.1</v>
      </c>
      <c r="ET51" s="360">
        <v>18.579999999999998</v>
      </c>
      <c r="EU51" s="360">
        <f t="shared" si="49"/>
        <v>20.84</v>
      </c>
      <c r="EV51" s="359">
        <v>0.7</v>
      </c>
      <c r="EW51" s="345">
        <v>0.1038</v>
      </c>
      <c r="EX51" s="342">
        <v>0.14334768849389778</v>
      </c>
      <c r="EY51" s="350">
        <f t="shared" si="50"/>
        <v>1.0418768032230928E-2</v>
      </c>
      <c r="EZ51" s="342"/>
      <c r="FA51" s="346">
        <v>1.2</v>
      </c>
      <c r="FB51" s="346">
        <v>0.9</v>
      </c>
      <c r="FD51" s="346">
        <v>0.82499999999999996</v>
      </c>
      <c r="FE51" s="361">
        <v>1.9266119900000001</v>
      </c>
      <c r="FF51" s="346">
        <v>4.5</v>
      </c>
      <c r="FH51" s="346">
        <v>0.77500000000000002</v>
      </c>
      <c r="FI51" s="346">
        <v>1.8</v>
      </c>
      <c r="FK51" s="346">
        <v>0.625</v>
      </c>
      <c r="FL51" s="346">
        <v>0.3</v>
      </c>
      <c r="FM51" s="344">
        <v>0.95</v>
      </c>
      <c r="FN51" s="344">
        <v>1.4</v>
      </c>
      <c r="FO51" s="344">
        <v>1.1000000000000001</v>
      </c>
      <c r="FP51" s="344">
        <v>0.26500000000000001</v>
      </c>
      <c r="FQ51" s="344">
        <v>0.375</v>
      </c>
      <c r="FS51" s="344">
        <v>0.77500000000000002</v>
      </c>
      <c r="FT51" s="344">
        <v>1.3</v>
      </c>
      <c r="FU51" s="362">
        <v>1.8270159600000002</v>
      </c>
      <c r="FV51" s="362">
        <v>1.6336920800000001</v>
      </c>
      <c r="FW51" s="344">
        <f t="shared" si="51"/>
        <v>22.477320030000001</v>
      </c>
      <c r="FX51" s="342">
        <f t="shared" si="52"/>
        <v>0.12676628730506348</v>
      </c>
    </row>
    <row r="52" spans="1:180">
      <c r="A52" s="349">
        <v>37165</v>
      </c>
      <c r="B52" s="337">
        <v>21.489999770000001</v>
      </c>
      <c r="C52" s="337">
        <v>19.5</v>
      </c>
      <c r="D52" s="337">
        <f t="shared" si="0"/>
        <v>20.494999884999999</v>
      </c>
      <c r="E52" s="337">
        <v>1.08</v>
      </c>
      <c r="F52" s="338">
        <v>6.7500000000000004E-2</v>
      </c>
      <c r="G52" s="342">
        <f t="shared" si="1"/>
        <v>0.1279565382512704</v>
      </c>
      <c r="H52" s="350">
        <f t="shared" si="2"/>
        <v>6.8118856021216556E-3</v>
      </c>
      <c r="I52" s="337">
        <v>22.209999079999999</v>
      </c>
      <c r="J52" s="337">
        <v>20.299999239999998</v>
      </c>
      <c r="K52" s="340">
        <f t="shared" si="3"/>
        <v>21.254999159999997</v>
      </c>
      <c r="L52" s="340">
        <v>1.1599999999999999</v>
      </c>
      <c r="M52" s="338">
        <v>6.3299999999999995E-2</v>
      </c>
      <c r="N52" s="342">
        <f t="shared" si="4"/>
        <v>0.12571280774012616</v>
      </c>
      <c r="O52" s="350">
        <f t="shared" si="5"/>
        <v>5.019328887471395E-3</v>
      </c>
      <c r="P52" s="341">
        <v>21.600000380000001</v>
      </c>
      <c r="Q52" s="341">
        <v>19.620000839999999</v>
      </c>
      <c r="R52" s="344"/>
      <c r="U52" s="342"/>
      <c r="V52" s="363"/>
      <c r="W52" s="343">
        <v>25.200000760000002</v>
      </c>
      <c r="X52" s="343">
        <v>21.5</v>
      </c>
      <c r="Y52" s="344">
        <f t="shared" si="9"/>
        <v>23.350000380000001</v>
      </c>
      <c r="Z52" s="344">
        <v>0.7</v>
      </c>
      <c r="AA52" s="364">
        <v>0.115</v>
      </c>
      <c r="AB52" s="342">
        <f t="shared" si="10"/>
        <v>0.15060395922010894</v>
      </c>
      <c r="AC52" s="350">
        <f t="shared" si="11"/>
        <v>5.5120602422897812E-3</v>
      </c>
      <c r="AD52" s="358">
        <v>33.799999999999997</v>
      </c>
      <c r="AE52" s="358">
        <v>29.15</v>
      </c>
      <c r="AF52" s="344">
        <f t="shared" si="12"/>
        <v>31.474999999999998</v>
      </c>
      <c r="AG52" s="358">
        <v>0.64</v>
      </c>
      <c r="AH52" s="345">
        <v>0.10440000000000001</v>
      </c>
      <c r="AI52" s="342">
        <f t="shared" si="13"/>
        <v>0.12822875188718386</v>
      </c>
      <c r="AJ52" s="350">
        <f t="shared" si="14"/>
        <v>1.2018912636845919E-2</v>
      </c>
      <c r="AK52" s="343">
        <v>35.349998470000003</v>
      </c>
      <c r="AL52" s="343">
        <v>31.86000061</v>
      </c>
      <c r="AM52" s="344">
        <f t="shared" si="15"/>
        <v>33.604999540000001</v>
      </c>
      <c r="AN52" s="344">
        <v>1.78</v>
      </c>
      <c r="AO52" s="345">
        <v>8.3799999999999999E-2</v>
      </c>
      <c r="AP52" s="342">
        <f t="shared" si="53"/>
        <v>0.14550373053875321</v>
      </c>
      <c r="AQ52" s="350">
        <f t="shared" si="54"/>
        <v>2.9047600282612409E-2</v>
      </c>
      <c r="AR52" s="341">
        <v>25.299999239999998</v>
      </c>
      <c r="AS52" s="341">
        <v>22.600000380000001</v>
      </c>
      <c r="AT52" s="344"/>
      <c r="AU52" s="344"/>
      <c r="AW52" s="342"/>
      <c r="AX52" s="350"/>
      <c r="AY52" s="343">
        <v>46.950000760000002</v>
      </c>
      <c r="AZ52" s="343">
        <v>43.450000760000002</v>
      </c>
      <c r="BA52" s="344">
        <f t="shared" si="17"/>
        <v>45.200000760000002</v>
      </c>
      <c r="BB52" s="343">
        <v>1.76</v>
      </c>
      <c r="BC52" s="345">
        <v>6.3799999999999996E-2</v>
      </c>
      <c r="BD52" s="342">
        <f t="shared" si="18"/>
        <v>0.10807719274001837</v>
      </c>
      <c r="BE52" s="350">
        <f t="shared" si="19"/>
        <v>3.7158602801377065E-3</v>
      </c>
      <c r="BF52" s="343">
        <v>40.900001529999997</v>
      </c>
      <c r="BG52" s="343">
        <v>38.13999939</v>
      </c>
      <c r="BH52" s="344">
        <f t="shared" si="20"/>
        <v>39.520000459999999</v>
      </c>
      <c r="BI52" s="344">
        <v>1.76</v>
      </c>
      <c r="BJ52" s="345">
        <v>5.8999999999999997E-2</v>
      </c>
      <c r="BK52" s="342">
        <f t="shared" si="21"/>
        <v>0.10952370186924143</v>
      </c>
      <c r="BL52" s="350">
        <f t="shared" si="22"/>
        <v>8.7458945597890525E-3</v>
      </c>
      <c r="BM52" s="350"/>
      <c r="BN52" s="350"/>
      <c r="BO52" s="350"/>
      <c r="BP52" s="350"/>
      <c r="BQ52" s="350"/>
      <c r="BR52" s="350"/>
      <c r="BS52" s="350"/>
      <c r="BT52" s="343">
        <v>26</v>
      </c>
      <c r="BU52" s="343">
        <v>22</v>
      </c>
      <c r="BV52" s="344">
        <f t="shared" si="23"/>
        <v>24</v>
      </c>
      <c r="BW52" s="344">
        <v>1.24</v>
      </c>
      <c r="BX52" s="345">
        <v>4.6399999999999997E-2</v>
      </c>
      <c r="BY52" s="342">
        <f t="shared" si="24"/>
        <v>0.10448068373004271</v>
      </c>
      <c r="BZ52" s="350">
        <f t="shared" si="25"/>
        <v>2.8969409381072848E-3</v>
      </c>
      <c r="CA52" s="341">
        <v>22.190000529999999</v>
      </c>
      <c r="CB52" s="341">
        <v>20.18000031</v>
      </c>
      <c r="CC52" s="344"/>
      <c r="CF52" s="342"/>
      <c r="CG52" s="350"/>
      <c r="CH52" s="343">
        <v>18.399999619999999</v>
      </c>
      <c r="CI52" s="343">
        <v>16.149999619999999</v>
      </c>
      <c r="CJ52" s="344">
        <f t="shared" si="29"/>
        <v>17.274999619999999</v>
      </c>
      <c r="CK52" s="344">
        <v>0.62</v>
      </c>
      <c r="CL52" s="345">
        <v>0.1</v>
      </c>
      <c r="CM52" s="342">
        <f t="shared" si="63"/>
        <v>0.1421493161882712</v>
      </c>
      <c r="CN52" s="350">
        <f t="shared" si="64"/>
        <v>5.9908989988017415E-3</v>
      </c>
      <c r="CO52" s="343">
        <v>42.939998629999998</v>
      </c>
      <c r="CP52" s="343">
        <v>37.700000760000002</v>
      </c>
      <c r="CQ52" s="344">
        <f t="shared" si="32"/>
        <v>40.319999695</v>
      </c>
      <c r="CR52" s="344">
        <v>2.04</v>
      </c>
      <c r="CS52" s="345">
        <v>5.57E-2</v>
      </c>
      <c r="CT52" s="342">
        <f t="shared" si="33"/>
        <v>0.11305753220652504</v>
      </c>
      <c r="CU52" s="350">
        <f t="shared" si="34"/>
        <v>7.0218436465733693E-3</v>
      </c>
      <c r="CV52" s="343">
        <v>32.150001529999997</v>
      </c>
      <c r="CW52" s="343">
        <v>30.010000229999999</v>
      </c>
      <c r="CX52" s="344">
        <f t="shared" si="35"/>
        <v>31.08000088</v>
      </c>
      <c r="CY52" s="344">
        <v>1.54</v>
      </c>
      <c r="CZ52" s="345">
        <v>4.7500000000000001E-2</v>
      </c>
      <c r="DA52" s="342">
        <f t="shared" si="36"/>
        <v>0.10321282177451363</v>
      </c>
      <c r="DB52" s="350">
        <f t="shared" si="37"/>
        <v>5.0367448889916035E-3</v>
      </c>
      <c r="DC52" s="346">
        <v>14.850000380000001</v>
      </c>
      <c r="DD52" s="346">
        <v>11.43000031</v>
      </c>
      <c r="DE52" s="346">
        <f t="shared" si="38"/>
        <v>13.140000345000001</v>
      </c>
      <c r="DF52" s="346">
        <v>0.84</v>
      </c>
      <c r="DG52" s="342">
        <v>6.54E-2</v>
      </c>
      <c r="DH52" s="342">
        <v>0.13892186300522846</v>
      </c>
      <c r="DI52" s="350">
        <f t="shared" si="60"/>
        <v>1.6332027044099154E-3</v>
      </c>
      <c r="DJ52" s="341">
        <v>34</v>
      </c>
      <c r="DK52" s="341">
        <v>30.409999849999998</v>
      </c>
      <c r="DL52" s="344">
        <f t="shared" si="39"/>
        <v>32.204999924999996</v>
      </c>
      <c r="DM52" s="344">
        <v>1.48</v>
      </c>
      <c r="DN52" s="342">
        <v>5.8299999999999998E-2</v>
      </c>
      <c r="DO52" s="342">
        <f t="shared" si="58"/>
        <v>0.11043073287380345</v>
      </c>
      <c r="DP52" s="350">
        <f t="shared" si="59"/>
        <v>1.8371509419706613E-3</v>
      </c>
      <c r="DQ52" s="343">
        <v>22.559999470000001</v>
      </c>
      <c r="DR52" s="343">
        <v>20.309999470000001</v>
      </c>
      <c r="DV52" s="342"/>
      <c r="DW52" s="350"/>
      <c r="DX52" s="343">
        <v>29.399999619999999</v>
      </c>
      <c r="DY52" s="343">
        <v>26.690000529999999</v>
      </c>
      <c r="DZ52" s="344">
        <f t="shared" si="43"/>
        <v>28.045000074999997</v>
      </c>
      <c r="EA52" s="344">
        <v>1.6</v>
      </c>
      <c r="EB52" s="345">
        <v>7.0000000000000007E-2</v>
      </c>
      <c r="EC52" s="342">
        <f t="shared" si="65"/>
        <v>0.135719263744426</v>
      </c>
      <c r="ED52" s="350">
        <f t="shared" si="66"/>
        <v>4.6662372385132362E-3</v>
      </c>
      <c r="EE52" s="343">
        <v>28.530000690000001</v>
      </c>
      <c r="EF52" s="343">
        <v>26</v>
      </c>
      <c r="EG52" s="344">
        <f t="shared" si="44"/>
        <v>27.265000345000001</v>
      </c>
      <c r="EH52" s="344">
        <v>1.26</v>
      </c>
      <c r="EI52" s="345">
        <v>4.3999999999999997E-2</v>
      </c>
      <c r="EJ52" s="342">
        <v>9.5719725345726037E-2</v>
      </c>
      <c r="EK52" s="350">
        <f t="shared" si="45"/>
        <v>5.5203728819594724E-3</v>
      </c>
      <c r="EL52" s="358">
        <v>24.9</v>
      </c>
      <c r="EM52" s="358">
        <v>22.3</v>
      </c>
      <c r="EN52" s="344">
        <f t="shared" si="46"/>
        <v>23.6</v>
      </c>
      <c r="EO52" s="359">
        <v>1.0099999904000001</v>
      </c>
      <c r="EP52" s="345">
        <v>0.08</v>
      </c>
      <c r="EQ52" s="342">
        <f t="shared" si="47"/>
        <v>0.12948109071205405</v>
      </c>
      <c r="ER52" s="350">
        <f t="shared" si="48"/>
        <v>1.0668593182559596E-2</v>
      </c>
      <c r="ES52" s="360">
        <v>23.56</v>
      </c>
      <c r="ET52" s="360">
        <v>19.600000000000001</v>
      </c>
      <c r="EU52" s="360">
        <f t="shared" si="49"/>
        <v>21.58</v>
      </c>
      <c r="EV52" s="359">
        <v>0.7</v>
      </c>
      <c r="EW52" s="345">
        <v>9.7500000000000003E-2</v>
      </c>
      <c r="EX52" s="342">
        <v>0.13545634196476009</v>
      </c>
      <c r="EY52" s="350">
        <f t="shared" si="50"/>
        <v>1.0703129420099057E-2</v>
      </c>
      <c r="EZ52" s="342"/>
      <c r="FA52" s="346">
        <v>1.2</v>
      </c>
      <c r="FB52" s="346">
        <v>0.9</v>
      </c>
      <c r="FD52" s="346">
        <v>0.82499999999999996</v>
      </c>
      <c r="FE52" s="361">
        <v>2.1127890899999997</v>
      </c>
      <c r="FF52" s="346">
        <v>4.5</v>
      </c>
      <c r="FH52" s="346">
        <v>0.77500000000000002</v>
      </c>
      <c r="FI52" s="346">
        <v>1.8</v>
      </c>
      <c r="FK52" s="346">
        <v>0.625</v>
      </c>
      <c r="FM52" s="344">
        <v>0.95</v>
      </c>
      <c r="FN52" s="344">
        <v>1.4</v>
      </c>
      <c r="FO52" s="344">
        <v>1.1000000000000001</v>
      </c>
      <c r="FP52" s="344">
        <v>0.26500000000000001</v>
      </c>
      <c r="FQ52" s="344">
        <v>0.375</v>
      </c>
      <c r="FS52" s="344">
        <v>0.77500000000000002</v>
      </c>
      <c r="FT52" s="344">
        <v>1.3</v>
      </c>
      <c r="FU52" s="362">
        <v>1.85727917</v>
      </c>
      <c r="FV52" s="362">
        <v>1.7810980000000001</v>
      </c>
      <c r="FW52" s="344">
        <f t="shared" si="51"/>
        <v>22.541166260000004</v>
      </c>
      <c r="FX52" s="342">
        <f t="shared" si="52"/>
        <v>0.12684665733325387</v>
      </c>
    </row>
    <row r="53" spans="1:180">
      <c r="A53" s="349">
        <v>37196</v>
      </c>
      <c r="B53" s="337">
        <v>22.190000529999999</v>
      </c>
      <c r="C53" s="337">
        <v>20.549999239999998</v>
      </c>
      <c r="D53" s="337">
        <f t="shared" si="0"/>
        <v>21.369999884999999</v>
      </c>
      <c r="E53" s="337">
        <v>1.08</v>
      </c>
      <c r="F53" s="338">
        <v>6.7500000000000004E-2</v>
      </c>
      <c r="G53" s="342">
        <f t="shared" si="1"/>
        <v>0.12543188253800897</v>
      </c>
      <c r="H53" s="350">
        <f t="shared" si="2"/>
        <v>6.6379389255882453E-3</v>
      </c>
      <c r="I53" s="337">
        <v>21.940000529999999</v>
      </c>
      <c r="J53" s="337">
        <v>19.459999079999999</v>
      </c>
      <c r="K53" s="340">
        <f t="shared" si="3"/>
        <v>20.699999804999997</v>
      </c>
      <c r="L53" s="340">
        <v>1.1599999999999999</v>
      </c>
      <c r="M53" s="338">
        <v>6.3299999999999995E-2</v>
      </c>
      <c r="N53" s="342">
        <f t="shared" si="4"/>
        <v>0.12742312774886222</v>
      </c>
      <c r="O53" s="350">
        <f t="shared" si="5"/>
        <v>5.085031634543863E-3</v>
      </c>
      <c r="P53" s="341">
        <v>22.799999239999998</v>
      </c>
      <c r="Q53" s="341">
        <v>19.659999849999998</v>
      </c>
      <c r="R53" s="344"/>
      <c r="U53" s="342"/>
      <c r="V53" s="350"/>
      <c r="W53" s="343">
        <v>25.049999239999998</v>
      </c>
      <c r="X53" s="343">
        <v>22</v>
      </c>
      <c r="Y53" s="344">
        <f t="shared" si="9"/>
        <v>23.524999619999999</v>
      </c>
      <c r="Z53" s="344">
        <v>0.7</v>
      </c>
      <c r="AA53" s="364">
        <v>0.115</v>
      </c>
      <c r="AB53" s="342">
        <f t="shared" si="10"/>
        <v>0.15033599965530242</v>
      </c>
      <c r="AC53" s="350">
        <f t="shared" si="11"/>
        <v>5.4994572042495341E-3</v>
      </c>
      <c r="AD53" s="358">
        <v>34.69</v>
      </c>
      <c r="AE53" s="358">
        <v>31</v>
      </c>
      <c r="AF53" s="344">
        <f t="shared" si="12"/>
        <v>32.844999999999999</v>
      </c>
      <c r="AG53" s="358">
        <v>0.64</v>
      </c>
      <c r="AH53" s="345">
        <v>0.10440000000000001</v>
      </c>
      <c r="AI53" s="342">
        <f t="shared" si="13"/>
        <v>0.12722719233752144</v>
      </c>
      <c r="AJ53" s="350">
        <f t="shared" si="14"/>
        <v>1.1729359690299437E-2</v>
      </c>
      <c r="AK53" s="343">
        <v>34.439998629999998</v>
      </c>
      <c r="AL53" s="343">
        <v>32.520000459999999</v>
      </c>
      <c r="AM53" s="344">
        <f t="shared" si="15"/>
        <v>33.479999544999998</v>
      </c>
      <c r="AN53" s="344">
        <v>1.78</v>
      </c>
      <c r="AO53" s="345">
        <v>8.3799999999999999E-2</v>
      </c>
      <c r="AP53" s="342">
        <f t="shared" si="53"/>
        <v>0.14573892937004218</v>
      </c>
      <c r="AQ53" s="350">
        <f t="shared" si="54"/>
        <v>2.9079770655599663E-2</v>
      </c>
      <c r="AR53" s="341">
        <v>25.100000380000001</v>
      </c>
      <c r="AS53" s="341">
        <v>22.700000760000002</v>
      </c>
      <c r="AT53" s="344"/>
      <c r="AU53" s="344"/>
      <c r="AW53" s="342"/>
      <c r="AX53" s="350"/>
      <c r="AY53" s="343">
        <v>48.799999239999998</v>
      </c>
      <c r="AZ53" s="343">
        <v>44.909999849999998</v>
      </c>
      <c r="BA53" s="344">
        <f t="shared" si="17"/>
        <v>46.854999544999998</v>
      </c>
      <c r="BB53" s="343">
        <v>1.76</v>
      </c>
      <c r="BC53" s="345">
        <v>6.3799999999999996E-2</v>
      </c>
      <c r="BD53" s="342">
        <f t="shared" si="18"/>
        <v>0.10649010303615802</v>
      </c>
      <c r="BE53" s="350">
        <f t="shared" si="19"/>
        <v>3.6594333210081811E-3</v>
      </c>
      <c r="BF53" s="343">
        <v>39.840000150000002</v>
      </c>
      <c r="BG53" s="343">
        <v>37.520000459999999</v>
      </c>
      <c r="BH53" s="344">
        <f t="shared" si="20"/>
        <v>38.680000305</v>
      </c>
      <c r="BI53" s="344">
        <v>1.76</v>
      </c>
      <c r="BJ53" s="345">
        <v>5.8999999999999997E-2</v>
      </c>
      <c r="BK53" s="342">
        <f t="shared" si="21"/>
        <v>0.11064057880237521</v>
      </c>
      <c r="BL53" s="350">
        <f t="shared" si="22"/>
        <v>8.8305922670987753E-3</v>
      </c>
      <c r="BM53" s="350"/>
      <c r="BN53" s="350"/>
      <c r="BO53" s="350"/>
      <c r="BP53" s="350"/>
      <c r="BQ53" s="350"/>
      <c r="BR53" s="350"/>
      <c r="BS53" s="350"/>
      <c r="BT53" s="343">
        <v>25</v>
      </c>
      <c r="BU53" s="343">
        <v>23.38999939</v>
      </c>
      <c r="BV53" s="344">
        <f t="shared" si="23"/>
        <v>24.194999695</v>
      </c>
      <c r="BW53" s="344">
        <v>1.24</v>
      </c>
      <c r="BX53" s="345">
        <v>4.6399999999999997E-2</v>
      </c>
      <c r="BY53" s="342">
        <f t="shared" si="24"/>
        <v>0.10400313494222901</v>
      </c>
      <c r="BZ53" s="350">
        <f t="shared" si="25"/>
        <v>2.8822346581737555E-3</v>
      </c>
      <c r="CA53" s="341">
        <v>23.149999619999999</v>
      </c>
      <c r="CB53" s="341">
        <v>20.450000760000002</v>
      </c>
      <c r="CC53" s="344"/>
      <c r="CF53" s="342"/>
      <c r="CG53" s="350"/>
      <c r="CH53" s="343">
        <v>18.299999239999998</v>
      </c>
      <c r="CI53" s="343">
        <v>16.700000760000002</v>
      </c>
      <c r="CJ53" s="344">
        <f t="shared" si="29"/>
        <v>17.5</v>
      </c>
      <c r="CK53" s="344">
        <v>0.62</v>
      </c>
      <c r="CL53" s="345">
        <v>0.1</v>
      </c>
      <c r="CM53" s="342">
        <f t="shared" si="63"/>
        <v>0.14159982945913363</v>
      </c>
      <c r="CN53" s="350">
        <f t="shared" si="64"/>
        <v>5.9647084980050981E-3</v>
      </c>
      <c r="CO53" s="343">
        <v>40.349998470000003</v>
      </c>
      <c r="CP53" s="343">
        <v>37.540001830000001</v>
      </c>
      <c r="CQ53" s="344">
        <f t="shared" si="32"/>
        <v>38.945000149999998</v>
      </c>
      <c r="CR53" s="344">
        <v>2.04</v>
      </c>
      <c r="CS53" s="345">
        <v>5.57E-2</v>
      </c>
      <c r="CT53" s="342">
        <f t="shared" si="33"/>
        <v>0.11512439869849644</v>
      </c>
      <c r="CU53" s="350">
        <f t="shared" si="34"/>
        <v>7.1465806481367886E-3</v>
      </c>
      <c r="CV53" s="343">
        <v>34.799999239999998</v>
      </c>
      <c r="CW53" s="343">
        <v>30.549999239999998</v>
      </c>
      <c r="CX53" s="344">
        <f t="shared" si="35"/>
        <v>32.674999239999998</v>
      </c>
      <c r="CY53" s="344">
        <v>1.54</v>
      </c>
      <c r="CZ53" s="345">
        <v>4.7500000000000001E-2</v>
      </c>
      <c r="DA53" s="342">
        <f t="shared" si="36"/>
        <v>0.10044279222465691</v>
      </c>
      <c r="DB53" s="350">
        <f t="shared" si="37"/>
        <v>4.8990779638618722E-3</v>
      </c>
      <c r="DC53" s="346">
        <v>12.899999619999999</v>
      </c>
      <c r="DD53" s="346">
        <v>11.25</v>
      </c>
      <c r="DE53" s="346">
        <f t="shared" si="38"/>
        <v>12.07499981</v>
      </c>
      <c r="DF53" s="346">
        <v>0.84</v>
      </c>
      <c r="DG53" s="342">
        <v>6.54E-2</v>
      </c>
      <c r="DH53" s="342">
        <v>0.14558413090429001</v>
      </c>
      <c r="DI53" s="350">
        <f t="shared" si="60"/>
        <v>1.7106564554457417E-3</v>
      </c>
      <c r="DJ53" s="341">
        <v>34.08000183</v>
      </c>
      <c r="DK53" s="341">
        <v>32.569999690000003</v>
      </c>
      <c r="DL53" s="344">
        <f t="shared" si="39"/>
        <v>33.325000760000002</v>
      </c>
      <c r="DM53" s="344">
        <v>1.48</v>
      </c>
      <c r="DN53" s="342">
        <v>5.8299999999999998E-2</v>
      </c>
      <c r="DO53" s="342">
        <f t="shared" si="58"/>
        <v>0.10864805789444887</v>
      </c>
      <c r="DP53" s="350">
        <f t="shared" si="59"/>
        <v>1.8065755316737059E-3</v>
      </c>
      <c r="DQ53" s="343">
        <v>21.600000380000001</v>
      </c>
      <c r="DR53" s="343">
        <v>20.479999540000001</v>
      </c>
      <c r="DV53" s="342"/>
      <c r="DW53" s="350"/>
      <c r="DX53" s="343">
        <v>30.420000080000001</v>
      </c>
      <c r="DY53" s="343">
        <v>28.93000031</v>
      </c>
      <c r="DZ53" s="344">
        <f t="shared" si="43"/>
        <v>29.675000195000003</v>
      </c>
      <c r="EA53" s="344">
        <v>1.6</v>
      </c>
      <c r="EB53" s="345">
        <v>7.0000000000000007E-2</v>
      </c>
      <c r="EC53" s="342">
        <f t="shared" si="65"/>
        <v>0.1320328191142095</v>
      </c>
      <c r="ED53" s="350">
        <f t="shared" si="66"/>
        <v>4.6542736412028838E-3</v>
      </c>
      <c r="EE53" s="343">
        <v>28.170000080000001</v>
      </c>
      <c r="EF53" s="343">
        <v>26.799999239999998</v>
      </c>
      <c r="EG53" s="344">
        <f t="shared" si="44"/>
        <v>27.48499966</v>
      </c>
      <c r="EH53" s="344">
        <v>1.26</v>
      </c>
      <c r="EI53" s="345">
        <v>4.3999999999999997E-2</v>
      </c>
      <c r="EJ53" s="342">
        <v>9.5298267534479564E-2</v>
      </c>
      <c r="EK53" s="350">
        <f t="shared" si="45"/>
        <v>5.493273803574083E-3</v>
      </c>
      <c r="EL53" s="358">
        <v>23.89</v>
      </c>
      <c r="EM53" s="358">
        <v>21.95</v>
      </c>
      <c r="EN53" s="344">
        <f t="shared" si="46"/>
        <v>22.92</v>
      </c>
      <c r="EO53" s="359">
        <v>1.0099999904000001</v>
      </c>
      <c r="EP53" s="345">
        <v>7.5700000000000003E-2</v>
      </c>
      <c r="EQ53" s="342">
        <f t="shared" si="47"/>
        <v>0.12647165425289142</v>
      </c>
      <c r="ER53" s="350">
        <f t="shared" si="48"/>
        <v>9.9572043042070232E-3</v>
      </c>
      <c r="ES53" s="360">
        <v>24.47</v>
      </c>
      <c r="ET53" s="360">
        <v>21.65</v>
      </c>
      <c r="EU53" s="360">
        <f t="shared" si="49"/>
        <v>23.06</v>
      </c>
      <c r="EV53" s="359">
        <v>0.72</v>
      </c>
      <c r="EW53" s="345">
        <v>0.1038</v>
      </c>
      <c r="EX53" s="342">
        <v>0.14052729029356903</v>
      </c>
      <c r="EY53" s="350">
        <f t="shared" si="50"/>
        <v>1.1803941099360197E-2</v>
      </c>
      <c r="EZ53" s="342"/>
      <c r="FA53" s="346">
        <v>1.1935</v>
      </c>
      <c r="FB53" s="346">
        <v>0.9</v>
      </c>
      <c r="FD53" s="346">
        <v>0.82499999999999996</v>
      </c>
      <c r="FE53" s="361">
        <v>2.0791770499999997</v>
      </c>
      <c r="FF53" s="346">
        <v>4.5</v>
      </c>
      <c r="FH53" s="346">
        <v>0.77500000000000002</v>
      </c>
      <c r="FI53" s="346">
        <v>1.8</v>
      </c>
      <c r="FK53" s="346">
        <v>0.625</v>
      </c>
      <c r="FM53" s="344">
        <v>0.95</v>
      </c>
      <c r="FN53" s="344">
        <v>1.4</v>
      </c>
      <c r="FO53" s="344">
        <v>1.1000000000000001</v>
      </c>
      <c r="FP53" s="344">
        <v>0.26500000000000001</v>
      </c>
      <c r="FQ53" s="344">
        <v>0.375</v>
      </c>
      <c r="FS53" s="344">
        <v>0.79500000000000004</v>
      </c>
      <c r="FT53" s="344">
        <v>1.3</v>
      </c>
      <c r="FU53" s="362">
        <v>1.77558444</v>
      </c>
      <c r="FV53" s="362">
        <v>1.8943641800000002</v>
      </c>
      <c r="FW53" s="344">
        <f t="shared" si="51"/>
        <v>22.552625670000005</v>
      </c>
      <c r="FX53" s="342">
        <f t="shared" si="52"/>
        <v>0.12684011030202882</v>
      </c>
    </row>
    <row r="54" spans="1:180">
      <c r="A54" s="349">
        <v>37226</v>
      </c>
      <c r="B54" s="337">
        <v>23.24</v>
      </c>
      <c r="C54" s="337">
        <v>21.08</v>
      </c>
      <c r="D54" s="337">
        <f t="shared" si="0"/>
        <v>22.159999999999997</v>
      </c>
      <c r="E54" s="337">
        <v>1.08</v>
      </c>
      <c r="F54" s="338">
        <v>7.0000000000000007E-2</v>
      </c>
      <c r="G54" s="342">
        <f t="shared" si="1"/>
        <v>0.1259577340224145</v>
      </c>
      <c r="H54" s="350">
        <f t="shared" si="2"/>
        <v>6.7247526016183659E-3</v>
      </c>
      <c r="I54" s="337">
        <v>21.7</v>
      </c>
      <c r="J54" s="337">
        <v>19.45</v>
      </c>
      <c r="K54" s="340">
        <f t="shared" si="3"/>
        <v>20.574999999999999</v>
      </c>
      <c r="L54" s="340">
        <v>1.18</v>
      </c>
      <c r="M54" s="338">
        <v>0.06</v>
      </c>
      <c r="N54" s="342">
        <f t="shared" si="4"/>
        <v>0.12545513134474917</v>
      </c>
      <c r="O54" s="350">
        <f t="shared" si="5"/>
        <v>4.7880461313536933E-3</v>
      </c>
      <c r="U54" s="342"/>
      <c r="W54" s="343">
        <v>25.09</v>
      </c>
      <c r="X54" s="343">
        <v>22.17</v>
      </c>
      <c r="Y54" s="344">
        <f t="shared" si="9"/>
        <v>23.630000000000003</v>
      </c>
      <c r="Z54" s="344">
        <v>0.7</v>
      </c>
      <c r="AA54" s="345">
        <v>0.115</v>
      </c>
      <c r="AB54" s="342">
        <f t="shared" si="10"/>
        <v>0.15017714983844765</v>
      </c>
      <c r="AC54" s="350">
        <f t="shared" si="11"/>
        <v>4.8450746662564151E-3</v>
      </c>
      <c r="AD54" s="358">
        <v>34.380000000000003</v>
      </c>
      <c r="AE54" s="358">
        <v>31</v>
      </c>
      <c r="AF54" s="344">
        <f t="shared" si="12"/>
        <v>32.69</v>
      </c>
      <c r="AG54" s="358">
        <v>0.64</v>
      </c>
      <c r="AH54" s="345">
        <v>0.10440000000000001</v>
      </c>
      <c r="AI54" s="342">
        <f t="shared" si="13"/>
        <v>0.12733626347191618</v>
      </c>
      <c r="AJ54" s="350">
        <f t="shared" si="14"/>
        <v>1.2314610678781229E-2</v>
      </c>
      <c r="AK54" s="343">
        <v>34.979999999999997</v>
      </c>
      <c r="AL54" s="343">
        <v>31.53</v>
      </c>
      <c r="AM54" s="344">
        <f t="shared" si="15"/>
        <v>33.254999999999995</v>
      </c>
      <c r="AN54" s="344">
        <v>1.78</v>
      </c>
      <c r="AO54" s="345">
        <v>7.8299999999999995E-2</v>
      </c>
      <c r="AP54" s="342">
        <f t="shared" si="53"/>
        <v>0.14035033970773125</v>
      </c>
      <c r="AQ54" s="350">
        <f t="shared" si="54"/>
        <v>2.9798839547932592E-2</v>
      </c>
      <c r="AT54" s="344"/>
      <c r="AU54" s="344"/>
      <c r="AW54" s="342"/>
      <c r="AX54" s="350"/>
      <c r="AY54" s="343">
        <v>47.35</v>
      </c>
      <c r="AZ54" s="343">
        <v>44.82</v>
      </c>
      <c r="BA54" s="344">
        <f t="shared" si="17"/>
        <v>46.085000000000001</v>
      </c>
      <c r="BB54" s="343">
        <v>1.76</v>
      </c>
      <c r="BC54" s="345">
        <v>6.3799999999999996E-2</v>
      </c>
      <c r="BD54" s="342">
        <f t="shared" si="18"/>
        <v>0.10721411573798334</v>
      </c>
      <c r="BE54" s="350">
        <f t="shared" si="19"/>
        <v>3.8577500778868151E-3</v>
      </c>
      <c r="BF54" s="343">
        <v>42</v>
      </c>
      <c r="BG54" s="343">
        <v>38.200000000000003</v>
      </c>
      <c r="BH54" s="344">
        <f t="shared" si="20"/>
        <v>40.1</v>
      </c>
      <c r="BI54" s="344">
        <v>1.76</v>
      </c>
      <c r="BJ54" s="345">
        <v>0.06</v>
      </c>
      <c r="BK54" s="342">
        <f t="shared" si="21"/>
        <v>0.10982730855670875</v>
      </c>
      <c r="BL54" s="350">
        <f t="shared" si="22"/>
        <v>8.879921914339008E-3</v>
      </c>
      <c r="BM54" s="350"/>
      <c r="BN54" s="350"/>
      <c r="BO54" s="350"/>
      <c r="BP54" s="350"/>
      <c r="BQ54" s="350"/>
      <c r="BR54" s="350"/>
      <c r="BS54" s="350"/>
      <c r="BY54" s="342"/>
      <c r="BZ54" s="350"/>
      <c r="CC54" s="344"/>
      <c r="CF54" s="342"/>
      <c r="CG54" s="350"/>
      <c r="CH54" s="343">
        <v>18.22</v>
      </c>
      <c r="CI54" s="343">
        <v>16.399999999999999</v>
      </c>
      <c r="CJ54" s="344">
        <f t="shared" si="29"/>
        <v>17.309999999999999</v>
      </c>
      <c r="CK54" s="344">
        <v>0.62</v>
      </c>
      <c r="CL54" s="345">
        <v>0.1</v>
      </c>
      <c r="CM54" s="342">
        <f t="shared" si="63"/>
        <v>0.14206288833230629</v>
      </c>
      <c r="CN54" s="350">
        <f t="shared" si="64"/>
        <v>6.4067686122481707E-3</v>
      </c>
      <c r="CO54" s="343">
        <v>38.68</v>
      </c>
      <c r="CP54" s="343">
        <v>35.4</v>
      </c>
      <c r="CQ54" s="344">
        <f t="shared" si="32"/>
        <v>37.04</v>
      </c>
      <c r="CR54" s="344">
        <v>2.04</v>
      </c>
      <c r="CS54" s="345">
        <v>5.5800000000000002E-2</v>
      </c>
      <c r="CT54" s="342">
        <f t="shared" si="33"/>
        <v>0.11835289239322666</v>
      </c>
      <c r="CU54" s="350">
        <f t="shared" si="34"/>
        <v>6.8056837307192714E-3</v>
      </c>
      <c r="CV54" s="343">
        <v>36.6</v>
      </c>
      <c r="CW54" s="343">
        <v>32.6</v>
      </c>
      <c r="CX54" s="344">
        <f t="shared" si="35"/>
        <v>34.6</v>
      </c>
      <c r="CY54" s="344">
        <v>1.54</v>
      </c>
      <c r="CZ54" s="345">
        <v>4.6699999999999998E-2</v>
      </c>
      <c r="DA54" s="342">
        <f t="shared" si="36"/>
        <v>9.6607511880387964E-2</v>
      </c>
      <c r="DB54" s="350">
        <f t="shared" si="37"/>
        <v>4.7632986458321109E-3</v>
      </c>
      <c r="DC54" s="346">
        <v>12.12</v>
      </c>
      <c r="DD54" s="346">
        <v>8.8800000000000008</v>
      </c>
      <c r="DE54" s="346">
        <f t="shared" si="38"/>
        <v>10.5</v>
      </c>
      <c r="DF54" s="346">
        <v>0.84</v>
      </c>
      <c r="DG54" s="342">
        <v>6.4000000000000001E-2</v>
      </c>
      <c r="DH54" s="342">
        <v>0.15646939460562792</v>
      </c>
      <c r="DI54" s="350">
        <f t="shared" si="60"/>
        <v>1.3722659588565405E-3</v>
      </c>
      <c r="DJ54" s="341">
        <v>34.1</v>
      </c>
      <c r="DK54" s="341">
        <v>32.5</v>
      </c>
      <c r="DL54" s="344">
        <f t="shared" si="39"/>
        <v>33.299999999999997</v>
      </c>
      <c r="DM54" s="344">
        <v>1.48</v>
      </c>
      <c r="DN54" s="342">
        <v>6.2E-2</v>
      </c>
      <c r="DO54" s="342">
        <f t="shared" si="58"/>
        <v>0.11256267972859968</v>
      </c>
      <c r="DP54" s="350">
        <f t="shared" si="59"/>
        <v>1.9109433419462127E-3</v>
      </c>
      <c r="DV54" s="342"/>
      <c r="DW54" s="350"/>
      <c r="DX54" s="343">
        <v>31.53</v>
      </c>
      <c r="DY54" s="343">
        <v>29.33</v>
      </c>
      <c r="DZ54" s="344">
        <f t="shared" si="43"/>
        <v>30.43</v>
      </c>
      <c r="EA54" s="344">
        <v>1.6</v>
      </c>
      <c r="EB54" s="345">
        <v>7.0000000000000007E-2</v>
      </c>
      <c r="EC54" s="342">
        <f t="shared" si="65"/>
        <v>0.13046186098154333</v>
      </c>
      <c r="ED54" s="350">
        <f t="shared" si="66"/>
        <v>4.6710828875991661E-3</v>
      </c>
      <c r="EE54" s="343">
        <v>29.75</v>
      </c>
      <c r="EF54" s="343">
        <v>27</v>
      </c>
      <c r="EG54" s="344">
        <f t="shared" si="44"/>
        <v>28.375</v>
      </c>
      <c r="EH54" s="344">
        <v>1.26</v>
      </c>
      <c r="EI54" s="345">
        <v>4.2000000000000003E-2</v>
      </c>
      <c r="EJ54" s="342">
        <v>9.156598924239745E-2</v>
      </c>
      <c r="EK54" s="350">
        <f t="shared" si="45"/>
        <v>5.4189680463587481E-3</v>
      </c>
      <c r="EL54" s="358">
        <v>24.95</v>
      </c>
      <c r="EM54" s="358">
        <v>22.06</v>
      </c>
      <c r="EN54" s="344">
        <f t="shared" si="46"/>
        <v>23.504999999999999</v>
      </c>
      <c r="EO54" s="359">
        <v>1.0099999904000001</v>
      </c>
      <c r="EP54" s="345">
        <v>7.5700000000000003E-2</v>
      </c>
      <c r="EQ54" s="342">
        <f t="shared" si="47"/>
        <v>0.12518664608015428</v>
      </c>
      <c r="ER54" s="350">
        <f t="shared" si="48"/>
        <v>1.0907876891361414E-2</v>
      </c>
      <c r="ES54" s="360">
        <v>25.48</v>
      </c>
      <c r="ET54" s="360">
        <v>23.08</v>
      </c>
      <c r="EU54" s="360">
        <f t="shared" si="49"/>
        <v>24.28</v>
      </c>
      <c r="EV54" s="359">
        <v>0.72</v>
      </c>
      <c r="EW54" s="345">
        <v>9.7500000000000003E-2</v>
      </c>
      <c r="EX54" s="342">
        <v>0.13216131680365018</v>
      </c>
      <c r="EY54" s="350">
        <f t="shared" si="50"/>
        <v>1.1967069073319821E-2</v>
      </c>
      <c r="FA54" s="365">
        <v>1.2029000000000001</v>
      </c>
      <c r="FB54" s="365">
        <v>0.8599</v>
      </c>
      <c r="FD54" s="365">
        <v>0.72689999999999999</v>
      </c>
      <c r="FE54" s="361">
        <v>2.17894685</v>
      </c>
      <c r="FF54" s="365">
        <v>4.7836999999999996</v>
      </c>
      <c r="FG54" s="365"/>
      <c r="FH54" s="365">
        <v>0.81069999999999998</v>
      </c>
      <c r="FI54" s="365">
        <v>1.8217000000000001</v>
      </c>
      <c r="FJ54" s="365"/>
      <c r="FK54" s="365"/>
      <c r="FL54" s="365"/>
      <c r="FM54" s="358">
        <v>1.0161</v>
      </c>
      <c r="FN54" s="358">
        <v>1.2956000000000001</v>
      </c>
      <c r="FO54" s="358">
        <v>1.1109</v>
      </c>
      <c r="FP54" s="358">
        <v>0.1976</v>
      </c>
      <c r="FQ54" s="358">
        <v>0.38250000000000001</v>
      </c>
      <c r="FR54" s="358"/>
      <c r="FS54" s="358">
        <v>0.80669999999999997</v>
      </c>
      <c r="FT54" s="358">
        <v>1.3333999999999999</v>
      </c>
      <c r="FU54" s="362">
        <v>1.9631806999999999</v>
      </c>
      <c r="FV54" s="362">
        <v>2.0401471500000001</v>
      </c>
      <c r="FW54" s="344">
        <f t="shared" si="51"/>
        <v>22.530874700000002</v>
      </c>
      <c r="FX54" s="342">
        <f t="shared" si="52"/>
        <v>0.12543295280640959</v>
      </c>
    </row>
    <row r="55" spans="1:180">
      <c r="A55" s="349">
        <v>37257</v>
      </c>
      <c r="B55" s="337">
        <v>23.02</v>
      </c>
      <c r="C55" s="337">
        <v>20.6</v>
      </c>
      <c r="D55" s="337">
        <f t="shared" si="0"/>
        <v>21.810000000000002</v>
      </c>
      <c r="E55" s="337">
        <v>1.08</v>
      </c>
      <c r="F55" s="338">
        <v>7.0000000000000007E-2</v>
      </c>
      <c r="G55" s="342">
        <f t="shared" si="1"/>
        <v>0.12687324311465464</v>
      </c>
      <c r="H55" s="350">
        <f t="shared" si="2"/>
        <v>6.9333529969731007E-3</v>
      </c>
      <c r="I55" s="337">
        <v>21.99</v>
      </c>
      <c r="J55" s="337">
        <v>20.54</v>
      </c>
      <c r="K55" s="340">
        <f t="shared" si="3"/>
        <v>21.265000000000001</v>
      </c>
      <c r="L55" s="340">
        <v>1.18</v>
      </c>
      <c r="M55" s="338">
        <v>0.06</v>
      </c>
      <c r="N55" s="342">
        <f t="shared" si="4"/>
        <v>0.12328487728169568</v>
      </c>
      <c r="O55" s="350">
        <f t="shared" si="5"/>
        <v>4.7655549758043661E-3</v>
      </c>
      <c r="U55" s="342"/>
      <c r="W55" s="343">
        <v>24.68</v>
      </c>
      <c r="X55" s="343">
        <v>22.16</v>
      </c>
      <c r="Y55" s="344">
        <f t="shared" si="9"/>
        <v>23.42</v>
      </c>
      <c r="Z55" s="344">
        <v>0.7</v>
      </c>
      <c r="AA55" s="345">
        <v>0.115</v>
      </c>
      <c r="AB55" s="342">
        <f t="shared" si="10"/>
        <v>0.15049628934511805</v>
      </c>
      <c r="AC55" s="350">
        <f t="shared" si="11"/>
        <v>5.0129293547332083E-3</v>
      </c>
      <c r="AD55" s="358">
        <v>33.92</v>
      </c>
      <c r="AE55" s="358">
        <v>29.32</v>
      </c>
      <c r="AF55" s="344">
        <f t="shared" si="12"/>
        <v>31.62</v>
      </c>
      <c r="AG55" s="358">
        <v>0.64</v>
      </c>
      <c r="AH55" s="345">
        <v>0.10249999999999999</v>
      </c>
      <c r="AI55" s="342">
        <f t="shared" si="13"/>
        <v>0.12617780273185941</v>
      </c>
      <c r="AJ55" s="350">
        <f t="shared" si="14"/>
        <v>1.127595620707101E-2</v>
      </c>
      <c r="AK55" s="343">
        <v>35.549999999999997</v>
      </c>
      <c r="AL55" s="343">
        <v>31.25</v>
      </c>
      <c r="AM55" s="344">
        <f t="shared" si="15"/>
        <v>33.4</v>
      </c>
      <c r="AN55" s="344">
        <v>1.78</v>
      </c>
      <c r="AO55" s="345">
        <v>7.17E-2</v>
      </c>
      <c r="AP55" s="342">
        <f t="shared" si="53"/>
        <v>0.13309719544587706</v>
      </c>
      <c r="AQ55" s="350">
        <f t="shared" si="54"/>
        <v>2.8087035128563566E-2</v>
      </c>
      <c r="AT55" s="344"/>
      <c r="AU55" s="344"/>
      <c r="AW55" s="342"/>
      <c r="AX55" s="350"/>
      <c r="AY55" s="343">
        <v>46.86</v>
      </c>
      <c r="AZ55" s="343">
        <v>44.2</v>
      </c>
      <c r="BA55" s="344">
        <f t="shared" si="17"/>
        <v>45.53</v>
      </c>
      <c r="BB55" s="343">
        <v>1.76</v>
      </c>
      <c r="BC55" s="345">
        <v>6.3299999999999995E-2</v>
      </c>
      <c r="BD55" s="342">
        <f t="shared" si="18"/>
        <v>0.1072307279232898</v>
      </c>
      <c r="BE55" s="350">
        <f t="shared" si="19"/>
        <v>3.9992613481761134E-3</v>
      </c>
      <c r="BF55" s="343">
        <v>41.9</v>
      </c>
      <c r="BG55" s="343">
        <v>39.549999999999997</v>
      </c>
      <c r="BH55" s="344">
        <f t="shared" si="20"/>
        <v>40.724999999999994</v>
      </c>
      <c r="BI55" s="344">
        <v>1.76</v>
      </c>
      <c r="BJ55" s="345">
        <v>0.06</v>
      </c>
      <c r="BK55" s="342">
        <f t="shared" si="21"/>
        <v>0.10904959892082999</v>
      </c>
      <c r="BL55" s="350">
        <f t="shared" si="22"/>
        <v>8.8426906848721471E-3</v>
      </c>
      <c r="BM55" s="350"/>
      <c r="BN55" s="350"/>
      <c r="BO55" s="350"/>
      <c r="BP55" s="350"/>
      <c r="BQ55" s="350"/>
      <c r="BR55" s="350"/>
      <c r="BS55" s="350"/>
      <c r="BY55" s="342"/>
      <c r="BZ55" s="350"/>
      <c r="CC55" s="344"/>
      <c r="CF55" s="342"/>
      <c r="CG55" s="350"/>
      <c r="CH55" s="343">
        <v>17.989999999999998</v>
      </c>
      <c r="CI55" s="343">
        <v>16.82</v>
      </c>
      <c r="CJ55" s="344">
        <f t="shared" si="29"/>
        <v>17.405000000000001</v>
      </c>
      <c r="CK55" s="344">
        <v>0.62</v>
      </c>
      <c r="CL55" s="345">
        <v>0.1</v>
      </c>
      <c r="CM55" s="342">
        <f t="shared" si="63"/>
        <v>0.14183007755665988</v>
      </c>
      <c r="CN55" s="350">
        <f t="shared" si="64"/>
        <v>6.6998787432657947E-3</v>
      </c>
      <c r="CO55" s="343">
        <v>38.99</v>
      </c>
      <c r="CP55" s="343">
        <v>35.5</v>
      </c>
      <c r="CQ55" s="344">
        <f t="shared" si="32"/>
        <v>37.245000000000005</v>
      </c>
      <c r="CR55" s="344">
        <v>2.04</v>
      </c>
      <c r="CS55" s="345">
        <v>5.5800000000000002E-2</v>
      </c>
      <c r="CT55" s="342">
        <f t="shared" si="33"/>
        <v>0.1180011701746253</v>
      </c>
      <c r="CU55" s="350">
        <f t="shared" si="34"/>
        <v>7.1678071897931543E-3</v>
      </c>
      <c r="CV55" s="343">
        <v>35.89</v>
      </c>
      <c r="CW55" s="343">
        <v>32.9</v>
      </c>
      <c r="CX55" s="344">
        <f t="shared" si="35"/>
        <v>34.394999999999996</v>
      </c>
      <c r="CY55" s="344">
        <v>1.54</v>
      </c>
      <c r="CZ55" s="345">
        <v>4.6699999999999998E-2</v>
      </c>
      <c r="DA55" s="342">
        <f t="shared" si="36"/>
        <v>9.6910216105649205E-2</v>
      </c>
      <c r="DB55" s="350">
        <f t="shared" si="37"/>
        <v>4.8298574933527466E-3</v>
      </c>
      <c r="DC55" s="346">
        <v>11.4</v>
      </c>
      <c r="DD55" s="346">
        <v>9.91</v>
      </c>
      <c r="DE55" s="346">
        <f t="shared" si="38"/>
        <v>10.655000000000001</v>
      </c>
      <c r="DF55" s="346">
        <v>0.84</v>
      </c>
      <c r="DG55" s="342">
        <v>5.5E-2</v>
      </c>
      <c r="DH55" s="342">
        <v>0.14531209133947698</v>
      </c>
      <c r="DI55" s="350">
        <f t="shared" si="60"/>
        <v>1.3285285836816569E-3</v>
      </c>
      <c r="DJ55" s="341">
        <v>32.79</v>
      </c>
      <c r="DK55" s="341">
        <v>31.4</v>
      </c>
      <c r="DL55" s="344">
        <f t="shared" si="39"/>
        <v>32.094999999999999</v>
      </c>
      <c r="DM55" s="344">
        <v>1.48</v>
      </c>
      <c r="DN55" s="342">
        <v>6.2E-2</v>
      </c>
      <c r="DO55" s="342">
        <f t="shared" si="58"/>
        <v>0.11449554143718044</v>
      </c>
      <c r="DP55" s="350">
        <f t="shared" si="59"/>
        <v>2.0229631101184751E-3</v>
      </c>
      <c r="DV55" s="342"/>
      <c r="DW55" s="350"/>
      <c r="DX55" s="343">
        <v>31.15</v>
      </c>
      <c r="DY55" s="343">
        <v>27.77</v>
      </c>
      <c r="DZ55" s="344">
        <f t="shared" si="43"/>
        <v>29.46</v>
      </c>
      <c r="EA55" s="344">
        <v>1.6</v>
      </c>
      <c r="EB55" s="345">
        <v>7.0000000000000007E-2</v>
      </c>
      <c r="EC55" s="342">
        <f t="shared" si="65"/>
        <v>0.13249521980977552</v>
      </c>
      <c r="ED55" s="350">
        <f t="shared" si="66"/>
        <v>4.9159544447567411E-3</v>
      </c>
      <c r="EE55" s="343">
        <v>29.48</v>
      </c>
      <c r="EF55" s="343">
        <v>25.85</v>
      </c>
      <c r="EG55" s="344">
        <f t="shared" si="44"/>
        <v>27.664999999999999</v>
      </c>
      <c r="EH55" s="344">
        <v>1.26</v>
      </c>
      <c r="EI55" s="345">
        <v>4.2000000000000003E-2</v>
      </c>
      <c r="EJ55" s="342">
        <v>9.2860889380574241E-2</v>
      </c>
      <c r="EK55" s="350">
        <f t="shared" si="45"/>
        <v>5.7071158309103306E-3</v>
      </c>
      <c r="EL55" s="358">
        <v>25</v>
      </c>
      <c r="EM55" s="358">
        <v>22.16</v>
      </c>
      <c r="EN55" s="344">
        <f t="shared" si="46"/>
        <v>23.58</v>
      </c>
      <c r="EO55" s="359">
        <v>1.0099999904000001</v>
      </c>
      <c r="EP55" s="345">
        <v>7.5700000000000003E-2</v>
      </c>
      <c r="EQ55" s="342">
        <f t="shared" si="47"/>
        <v>0.1250265896882341</v>
      </c>
      <c r="ER55" s="350">
        <f t="shared" si="48"/>
        <v>1.0346325186084117E-2</v>
      </c>
      <c r="ES55" s="360">
        <v>25.55</v>
      </c>
      <c r="ET55" s="360">
        <v>23.1</v>
      </c>
      <c r="EU55" s="360">
        <f t="shared" si="49"/>
        <v>24.325000000000003</v>
      </c>
      <c r="EV55" s="359">
        <v>0.72</v>
      </c>
      <c r="EW55" s="345">
        <v>9.7500000000000003E-2</v>
      </c>
      <c r="EX55" s="342">
        <v>0.13209644695149558</v>
      </c>
      <c r="EY55" s="350">
        <f t="shared" si="50"/>
        <v>1.171230762589474E-2</v>
      </c>
      <c r="FA55" s="346">
        <v>1.2022124378840764</v>
      </c>
      <c r="FB55" s="346">
        <v>0.85037723026996004</v>
      </c>
      <c r="FD55" s="346">
        <v>0.73278022105445995</v>
      </c>
      <c r="FE55" s="361">
        <v>1.9659766999999999</v>
      </c>
      <c r="FF55" s="346">
        <v>4.6424254599089254</v>
      </c>
      <c r="FH55" s="346">
        <v>0.82048090441504007</v>
      </c>
      <c r="FI55" s="346">
        <v>1.7838909711195501</v>
      </c>
      <c r="FM55" s="344">
        <v>1.0392177324369867</v>
      </c>
      <c r="FN55" s="344">
        <v>1.3363122409732551</v>
      </c>
      <c r="FO55" s="344">
        <v>1.0964092759020798</v>
      </c>
      <c r="FP55" s="344">
        <v>0.20113011218332669</v>
      </c>
      <c r="FQ55" s="344">
        <v>0.38869355026932667</v>
      </c>
      <c r="FS55" s="344">
        <v>0.8162357003645333</v>
      </c>
      <c r="FT55" s="344">
        <v>1.3520470173141603</v>
      </c>
      <c r="FU55" s="362">
        <v>1.8205042</v>
      </c>
      <c r="FV55" s="362">
        <v>1.9505598499999999</v>
      </c>
      <c r="FW55" s="344">
        <f t="shared" si="51"/>
        <v>21.999253604095678</v>
      </c>
      <c r="FX55" s="342">
        <f t="shared" si="52"/>
        <v>0.12364751890405125</v>
      </c>
    </row>
    <row r="56" spans="1:180">
      <c r="A56" s="349">
        <v>37288</v>
      </c>
      <c r="B56" s="337">
        <v>22.78</v>
      </c>
      <c r="C56" s="337">
        <v>20.95</v>
      </c>
      <c r="D56" s="337">
        <f t="shared" si="0"/>
        <v>21.865000000000002</v>
      </c>
      <c r="E56" s="337">
        <v>1.08</v>
      </c>
      <c r="F56" s="338">
        <v>8.43E-2</v>
      </c>
      <c r="G56" s="342">
        <f t="shared" si="1"/>
        <v>0.14178553154585427</v>
      </c>
      <c r="H56" s="350">
        <f t="shared" si="2"/>
        <v>8.1333432139726082E-3</v>
      </c>
      <c r="I56" s="337">
        <v>22.65</v>
      </c>
      <c r="J56" s="337">
        <v>20.260000000000002</v>
      </c>
      <c r="K56" s="340">
        <f t="shared" si="3"/>
        <v>21.454999999999998</v>
      </c>
      <c r="L56" s="340">
        <v>1.18</v>
      </c>
      <c r="M56" s="338">
        <v>0.06</v>
      </c>
      <c r="N56" s="342">
        <f t="shared" si="4"/>
        <v>0.12271230678500333</v>
      </c>
      <c r="O56" s="350">
        <f t="shared" si="5"/>
        <v>5.0267779091933522E-3</v>
      </c>
      <c r="U56" s="342"/>
      <c r="W56" s="343">
        <v>23.6</v>
      </c>
      <c r="X56" s="343">
        <v>21.69</v>
      </c>
      <c r="Y56" s="344">
        <f t="shared" si="9"/>
        <v>22.645000000000003</v>
      </c>
      <c r="Z56" s="344">
        <v>0.7</v>
      </c>
      <c r="AA56" s="345">
        <v>0.1125</v>
      </c>
      <c r="AB56" s="342">
        <f t="shared" si="10"/>
        <v>0.14914357167240744</v>
      </c>
      <c r="AC56" s="350">
        <f t="shared" si="11"/>
        <v>4.9011125644336751E-3</v>
      </c>
      <c r="AD56" s="358">
        <v>33</v>
      </c>
      <c r="AE56" s="358">
        <v>29.5</v>
      </c>
      <c r="AF56" s="344">
        <f t="shared" si="12"/>
        <v>31.25</v>
      </c>
      <c r="AG56" s="358">
        <v>0.64</v>
      </c>
      <c r="AH56" s="345">
        <v>0.1</v>
      </c>
      <c r="AI56" s="342">
        <f t="shared" si="13"/>
        <v>0.12390608035189099</v>
      </c>
      <c r="AJ56" s="350">
        <f t="shared" si="14"/>
        <v>1.1497150777817615E-2</v>
      </c>
      <c r="AK56" s="343">
        <v>32.590000000000003</v>
      </c>
      <c r="AL56" s="343">
        <v>30.01</v>
      </c>
      <c r="AM56" s="344">
        <f t="shared" si="15"/>
        <v>31.300000000000004</v>
      </c>
      <c r="AN56" s="344">
        <v>1.78</v>
      </c>
      <c r="AO56" s="345">
        <v>6.83E-2</v>
      </c>
      <c r="AP56" s="342">
        <f t="shared" si="53"/>
        <v>0.13370065828635203</v>
      </c>
      <c r="AQ56" s="350">
        <f t="shared" si="54"/>
        <v>2.802379846439719E-2</v>
      </c>
      <c r="AT56" s="344"/>
      <c r="AU56" s="344"/>
      <c r="AW56" s="342"/>
      <c r="AX56" s="350"/>
      <c r="AY56" s="343">
        <v>31.161557999999999</v>
      </c>
      <c r="AZ56" s="343">
        <v>29.234794999999998</v>
      </c>
      <c r="BA56" s="344">
        <f t="shared" si="17"/>
        <v>30.198176499999999</v>
      </c>
      <c r="BB56" s="343">
        <v>1.2</v>
      </c>
      <c r="BC56" s="345">
        <v>6.3299999999999995E-2</v>
      </c>
      <c r="BD56" s="342">
        <f t="shared" si="18"/>
        <v>0.10847925006019654</v>
      </c>
      <c r="BE56" s="350">
        <f t="shared" si="19"/>
        <v>4.0536388949619605E-3</v>
      </c>
      <c r="BF56" s="343">
        <v>42.69</v>
      </c>
      <c r="BG56" s="343">
        <v>39.67</v>
      </c>
      <c r="BH56" s="344">
        <f t="shared" si="20"/>
        <v>41.18</v>
      </c>
      <c r="BI56" s="344">
        <v>1.76</v>
      </c>
      <c r="BJ56" s="345">
        <v>0.06</v>
      </c>
      <c r="BK56" s="342">
        <f t="shared" si="21"/>
        <v>0.10849852256564962</v>
      </c>
      <c r="BL56" s="350">
        <f t="shared" si="22"/>
        <v>9.4155348333823004E-3</v>
      </c>
      <c r="BM56" s="350"/>
      <c r="BN56" s="350"/>
      <c r="BO56" s="350"/>
      <c r="BP56" s="350"/>
      <c r="BQ56" s="350"/>
      <c r="BR56" s="350"/>
      <c r="BS56" s="350"/>
      <c r="BY56" s="342"/>
      <c r="BZ56" s="350"/>
      <c r="CC56" s="344"/>
      <c r="CF56" s="342"/>
      <c r="CG56" s="350"/>
      <c r="CH56" s="343">
        <v>18.7</v>
      </c>
      <c r="CI56" s="343">
        <v>16.34</v>
      </c>
      <c r="CJ56" s="344">
        <f t="shared" si="29"/>
        <v>17.52</v>
      </c>
      <c r="CK56" s="344">
        <v>0.62</v>
      </c>
      <c r="CL56" s="345">
        <v>8.6699999999999999E-2</v>
      </c>
      <c r="CM56" s="342">
        <f t="shared" si="63"/>
        <v>0.12774928118346529</v>
      </c>
      <c r="CN56" s="350">
        <f t="shared" si="64"/>
        <v>6.6702755055609809E-3</v>
      </c>
      <c r="CO56" s="343">
        <v>37.4</v>
      </c>
      <c r="CP56" s="343">
        <v>35.25</v>
      </c>
      <c r="CQ56" s="344">
        <f t="shared" si="32"/>
        <v>36.325000000000003</v>
      </c>
      <c r="CR56" s="344">
        <v>2.08</v>
      </c>
      <c r="CS56" s="345">
        <v>5.5800000000000002E-2</v>
      </c>
      <c r="CT56" s="342">
        <f t="shared" si="33"/>
        <v>0.120890798098227</v>
      </c>
      <c r="CU56" s="350">
        <f t="shared" si="34"/>
        <v>7.4365615438329808E-3</v>
      </c>
      <c r="CV56" s="343">
        <v>34.049999999999997</v>
      </c>
      <c r="CW56" s="343">
        <v>31.79</v>
      </c>
      <c r="CX56" s="344">
        <f t="shared" si="35"/>
        <v>32.92</v>
      </c>
      <c r="CY56" s="344">
        <v>1.6</v>
      </c>
      <c r="CZ56" s="345">
        <v>4.6699999999999998E-2</v>
      </c>
      <c r="DA56" s="342">
        <f t="shared" si="36"/>
        <v>0.10128607115713506</v>
      </c>
      <c r="DB56" s="350">
        <f t="shared" si="37"/>
        <v>4.9823076700503226E-3</v>
      </c>
      <c r="DC56" s="346"/>
      <c r="DD56" s="346"/>
      <c r="DE56" s="346"/>
      <c r="DF56" s="346"/>
      <c r="DH56" s="342"/>
      <c r="DI56" s="350"/>
      <c r="DJ56" s="341">
        <v>31.65</v>
      </c>
      <c r="DK56" s="341">
        <v>29.95</v>
      </c>
      <c r="DL56" s="344">
        <f t="shared" si="39"/>
        <v>30.799999999999997</v>
      </c>
      <c r="DM56" s="344">
        <v>1.48</v>
      </c>
      <c r="DN56" s="342">
        <v>6.2E-2</v>
      </c>
      <c r="DO56" s="342">
        <f t="shared" si="58"/>
        <v>0.11674453412923413</v>
      </c>
      <c r="DP56" s="350">
        <f t="shared" si="59"/>
        <v>1.9270234469208208E-3</v>
      </c>
      <c r="DV56" s="342"/>
      <c r="DW56" s="350"/>
      <c r="DX56" s="343">
        <v>29.35</v>
      </c>
      <c r="DY56" s="343">
        <v>27.09</v>
      </c>
      <c r="DZ56" s="344">
        <f t="shared" si="43"/>
        <v>28.22</v>
      </c>
      <c r="EA56" s="344">
        <v>1.6</v>
      </c>
      <c r="EB56" s="345">
        <v>6.5000000000000002E-2</v>
      </c>
      <c r="EC56" s="342">
        <f t="shared" si="65"/>
        <v>0.1299974710518319</v>
      </c>
      <c r="ED56" s="350">
        <f t="shared" si="66"/>
        <v>4.7313369127277424E-3</v>
      </c>
      <c r="EE56" s="343">
        <v>27.13</v>
      </c>
      <c r="EF56" s="343">
        <v>25.71</v>
      </c>
      <c r="EG56" s="344">
        <f t="shared" si="44"/>
        <v>26.42</v>
      </c>
      <c r="EH56" s="344">
        <v>1.26</v>
      </c>
      <c r="EI56" s="345">
        <v>4.2000000000000003E-2</v>
      </c>
      <c r="EJ56" s="342">
        <v>9.5302671753725532E-2</v>
      </c>
      <c r="EK56" s="350">
        <f t="shared" si="45"/>
        <v>5.6484254187315775E-3</v>
      </c>
      <c r="EL56" s="358">
        <v>24.9</v>
      </c>
      <c r="EM56" s="358">
        <v>22</v>
      </c>
      <c r="EN56" s="344">
        <f t="shared" si="46"/>
        <v>23.45</v>
      </c>
      <c r="EO56" s="359">
        <v>1.0099999904000001</v>
      </c>
      <c r="EP56" s="345">
        <v>7.5700000000000003E-2</v>
      </c>
      <c r="EQ56" s="342">
        <f t="shared" si="47"/>
        <v>0.12530468239831372</v>
      </c>
      <c r="ER56" s="350">
        <f t="shared" si="48"/>
        <v>1.0831836898421932E-2</v>
      </c>
      <c r="ES56" s="360">
        <v>24.13</v>
      </c>
      <c r="ET56" s="360">
        <v>21.4</v>
      </c>
      <c r="EU56" s="360">
        <f t="shared" si="49"/>
        <v>22.765000000000001</v>
      </c>
      <c r="EV56" s="359">
        <v>0.72</v>
      </c>
      <c r="EW56" s="345">
        <v>9.7500000000000003E-2</v>
      </c>
      <c r="EX56" s="342">
        <v>0.13449678110730168</v>
      </c>
      <c r="EY56" s="350">
        <f t="shared" si="50"/>
        <v>1.0859140030085999E-2</v>
      </c>
      <c r="FA56" s="346">
        <v>1.2921</v>
      </c>
      <c r="FB56" s="346">
        <v>0.92269999999999996</v>
      </c>
      <c r="FD56" s="346">
        <v>0.74019999999999997</v>
      </c>
      <c r="FE56" s="361">
        <v>2.0900493999999998</v>
      </c>
      <c r="FF56" s="346">
        <v>4.7211999999999996</v>
      </c>
      <c r="FH56" s="346">
        <v>0.8417</v>
      </c>
      <c r="FI56" s="346">
        <v>1.9547000000000001</v>
      </c>
      <c r="FM56" s="344">
        <v>1.1760999999999999</v>
      </c>
      <c r="FN56" s="344">
        <v>1.3855999999999999</v>
      </c>
      <c r="FO56" s="344">
        <v>1.1080000000000001</v>
      </c>
      <c r="FQ56" s="344">
        <v>0.37180000000000002</v>
      </c>
      <c r="FS56" s="344">
        <v>0.81979999999999997</v>
      </c>
      <c r="FT56" s="344">
        <v>1.335</v>
      </c>
      <c r="FU56" s="362">
        <v>1.9471246499999999</v>
      </c>
      <c r="FV56" s="362">
        <v>1.8186221899999999</v>
      </c>
      <c r="FW56" s="344">
        <f t="shared" si="51"/>
        <v>22.524696240000001</v>
      </c>
      <c r="FX56" s="342">
        <f t="shared" si="52"/>
        <v>0.12413826408449108</v>
      </c>
    </row>
    <row r="57" spans="1:180">
      <c r="A57" s="349">
        <v>37316</v>
      </c>
      <c r="B57" s="337">
        <v>23.690000529999999</v>
      </c>
      <c r="C57" s="337">
        <v>22.159999849999998</v>
      </c>
      <c r="D57" s="337">
        <f t="shared" si="0"/>
        <v>22.925000189999999</v>
      </c>
      <c r="E57" s="337">
        <v>1.08</v>
      </c>
      <c r="F57" s="338">
        <v>8.43E-2</v>
      </c>
      <c r="G57" s="342">
        <f t="shared" si="1"/>
        <v>0.13907823077746873</v>
      </c>
      <c r="H57" s="350">
        <f t="shared" si="2"/>
        <v>7.787801996549301E-3</v>
      </c>
      <c r="I57" s="337">
        <v>24.5</v>
      </c>
      <c r="J57" s="337">
        <v>22.129999160000001</v>
      </c>
      <c r="K57" s="340">
        <f t="shared" si="3"/>
        <v>23.314999579999999</v>
      </c>
      <c r="L57" s="340">
        <v>1.18</v>
      </c>
      <c r="M57" s="338">
        <v>0.06</v>
      </c>
      <c r="N57" s="342">
        <f t="shared" si="4"/>
        <v>0.11760968210578793</v>
      </c>
      <c r="O57" s="350">
        <f t="shared" si="5"/>
        <v>4.812592310855456E-3</v>
      </c>
      <c r="U57" s="342"/>
      <c r="W57" s="362">
        <v>26.489999770000001</v>
      </c>
      <c r="X57" s="362">
        <v>22.5</v>
      </c>
      <c r="Y57" s="344">
        <f t="shared" si="9"/>
        <v>24.494999884999999</v>
      </c>
      <c r="Z57" s="344">
        <v>0.7</v>
      </c>
      <c r="AA57" s="345">
        <v>9.7500000000000003E-2</v>
      </c>
      <c r="AB57" s="342">
        <f t="shared" si="10"/>
        <v>0.13088854444447873</v>
      </c>
      <c r="AC57" s="350">
        <f t="shared" si="11"/>
        <v>4.1720139251479743E-3</v>
      </c>
      <c r="AD57" s="358">
        <v>35.659999999999997</v>
      </c>
      <c r="AE57" s="358">
        <v>32.68</v>
      </c>
      <c r="AF57" s="344">
        <f t="shared" si="12"/>
        <v>34.17</v>
      </c>
      <c r="AG57" s="358">
        <v>0.64</v>
      </c>
      <c r="AH57" s="345">
        <v>0.1</v>
      </c>
      <c r="AI57" s="342">
        <f t="shared" si="13"/>
        <v>0.12184809880246972</v>
      </c>
      <c r="AJ57" s="350">
        <f t="shared" si="14"/>
        <v>1.144661413663469E-2</v>
      </c>
      <c r="AK57" s="343">
        <v>36.72000122</v>
      </c>
      <c r="AL57" s="343">
        <v>31.979999540000001</v>
      </c>
      <c r="AM57" s="344">
        <f t="shared" si="15"/>
        <v>34.350000379999997</v>
      </c>
      <c r="AN57" s="344">
        <v>1.78</v>
      </c>
      <c r="AO57" s="345">
        <v>6.83E-2</v>
      </c>
      <c r="AP57" s="342">
        <f t="shared" si="53"/>
        <v>0.12777523558604331</v>
      </c>
      <c r="AQ57" s="350">
        <f t="shared" si="54"/>
        <v>2.5867647833586395E-2</v>
      </c>
      <c r="AT57" s="344"/>
      <c r="AU57" s="344"/>
      <c r="AW57" s="342"/>
      <c r="AX57" s="350"/>
      <c r="AY57" s="343">
        <v>32</v>
      </c>
      <c r="AZ57" s="343">
        <v>30.059999470000001</v>
      </c>
      <c r="BA57" s="344">
        <f t="shared" si="17"/>
        <v>31.029999735000001</v>
      </c>
      <c r="BB57" s="343">
        <v>1.2</v>
      </c>
      <c r="BC57" s="345">
        <v>6.3299999999999995E-2</v>
      </c>
      <c r="BD57" s="342">
        <f t="shared" si="18"/>
        <v>0.10724967486093484</v>
      </c>
      <c r="BE57" s="350">
        <f t="shared" si="19"/>
        <v>3.8112051289809061E-3</v>
      </c>
      <c r="BF57" s="343">
        <v>46.200000760000002</v>
      </c>
      <c r="BG57" s="343">
        <v>41.689998629999998</v>
      </c>
      <c r="BH57" s="344">
        <f t="shared" si="20"/>
        <v>43.944999695</v>
      </c>
      <c r="BI57" s="344">
        <v>1.76</v>
      </c>
      <c r="BJ57" s="345">
        <v>0.06</v>
      </c>
      <c r="BK57" s="342">
        <f t="shared" si="21"/>
        <v>0.10539888978624123</v>
      </c>
      <c r="BL57" s="350">
        <f t="shared" si="22"/>
        <v>9.079844761003349E-3</v>
      </c>
      <c r="BM57" s="350"/>
      <c r="BN57" s="350"/>
      <c r="BO57" s="350"/>
      <c r="BP57" s="350"/>
      <c r="BQ57" s="350"/>
      <c r="BR57" s="350"/>
      <c r="BS57" s="350"/>
      <c r="BY57" s="342"/>
      <c r="BZ57" s="350"/>
      <c r="CC57" s="344"/>
      <c r="CF57" s="342"/>
      <c r="CG57" s="350"/>
      <c r="CH57" s="343">
        <v>20.920000080000001</v>
      </c>
      <c r="CI57" s="343">
        <v>18.11000061</v>
      </c>
      <c r="CJ57" s="344">
        <f t="shared" si="29"/>
        <v>19.515000345000001</v>
      </c>
      <c r="CK57" s="344">
        <v>0.62</v>
      </c>
      <c r="CL57" s="345">
        <v>9.1999999999999998E-2</v>
      </c>
      <c r="CM57" s="342">
        <f t="shared" si="63"/>
        <v>0.12897982085435844</v>
      </c>
      <c r="CN57" s="350">
        <f t="shared" si="64"/>
        <v>6.6667689936852131E-3</v>
      </c>
      <c r="CO57" s="343">
        <v>39.979999540000001</v>
      </c>
      <c r="CP57" s="343">
        <v>37.060001370000002</v>
      </c>
      <c r="CQ57" s="344">
        <f t="shared" si="32"/>
        <v>38.520000455000002</v>
      </c>
      <c r="CR57" s="344">
        <v>2.08</v>
      </c>
      <c r="CS57" s="345">
        <v>5.5800000000000002E-2</v>
      </c>
      <c r="CT57" s="342">
        <f t="shared" si="33"/>
        <v>0.11710289180679334</v>
      </c>
      <c r="CU57" s="350">
        <f t="shared" si="34"/>
        <v>7.0616802186310897E-3</v>
      </c>
      <c r="CV57" s="343">
        <v>36.25</v>
      </c>
      <c r="CW57" s="343">
        <v>32.009998320000001</v>
      </c>
      <c r="CX57" s="344">
        <f t="shared" si="35"/>
        <v>34.129999159999997</v>
      </c>
      <c r="CY57" s="344">
        <v>1.6</v>
      </c>
      <c r="CZ57" s="345">
        <v>4.4999999999999998E-2</v>
      </c>
      <c r="DA57" s="342">
        <f t="shared" si="36"/>
        <v>9.7529671965976172E-2</v>
      </c>
      <c r="DB57" s="350">
        <f t="shared" si="37"/>
        <v>4.6210624757172187E-3</v>
      </c>
      <c r="DC57" s="346"/>
      <c r="DD57" s="346"/>
      <c r="DE57" s="346"/>
      <c r="DF57" s="346"/>
      <c r="DH57" s="342"/>
      <c r="DI57" s="350"/>
      <c r="DJ57" s="341">
        <v>32.700000760000002</v>
      </c>
      <c r="DK57" s="341">
        <v>30.299999239999998</v>
      </c>
      <c r="DL57" s="344">
        <f t="shared" si="39"/>
        <v>31.5</v>
      </c>
      <c r="DM57" s="344">
        <v>1.48</v>
      </c>
      <c r="DN57" s="342">
        <v>5.33E-2</v>
      </c>
      <c r="DO57" s="342">
        <f t="shared" si="58"/>
        <v>0.10636715733937829</v>
      </c>
      <c r="DP57" s="350">
        <f t="shared" si="59"/>
        <v>1.7181109751301102E-3</v>
      </c>
      <c r="DV57" s="342"/>
      <c r="DW57" s="350"/>
      <c r="DX57" s="343">
        <v>31.489999770000001</v>
      </c>
      <c r="DY57" s="343">
        <v>28.450000760000002</v>
      </c>
      <c r="DZ57" s="344">
        <f t="shared" si="43"/>
        <v>29.970000265000003</v>
      </c>
      <c r="EA57" s="344">
        <v>1.6</v>
      </c>
      <c r="EB57" s="345">
        <v>6.5000000000000002E-2</v>
      </c>
      <c r="EC57" s="342">
        <f t="shared" si="65"/>
        <v>0.12612242389479222</v>
      </c>
      <c r="ED57" s="350">
        <f t="shared" si="66"/>
        <v>4.4818637394528904E-3</v>
      </c>
      <c r="EE57" s="343">
        <v>27.540000920000001</v>
      </c>
      <c r="EF57" s="343">
        <v>26.309999470000001</v>
      </c>
      <c r="EG57" s="344">
        <f t="shared" si="44"/>
        <v>26.925000195000003</v>
      </c>
      <c r="EH57" s="344">
        <v>1.26</v>
      </c>
      <c r="EI57" s="345">
        <v>4.1700000000000001E-2</v>
      </c>
      <c r="EJ57" s="342">
        <v>9.3969458583688326E-2</v>
      </c>
      <c r="EK57" s="350">
        <f t="shared" si="45"/>
        <v>5.2092795382205088E-3</v>
      </c>
      <c r="EL57" s="358">
        <v>25.7</v>
      </c>
      <c r="EM57" s="358">
        <v>23.9</v>
      </c>
      <c r="EN57" s="344">
        <f t="shared" si="46"/>
        <v>24.799999999999997</v>
      </c>
      <c r="EO57" s="359">
        <v>1.0099999904000001</v>
      </c>
      <c r="EP57" s="345">
        <v>7.5700000000000003E-2</v>
      </c>
      <c r="EQ57" s="342">
        <f t="shared" si="47"/>
        <v>0.12256111935591552</v>
      </c>
      <c r="ER57" s="350">
        <f t="shared" si="48"/>
        <v>1.0237147649785746E-2</v>
      </c>
      <c r="ES57" s="360">
        <v>25.84</v>
      </c>
      <c r="ET57" s="360">
        <v>22.29</v>
      </c>
      <c r="EU57" s="360">
        <f t="shared" si="49"/>
        <v>24.064999999999998</v>
      </c>
      <c r="EV57" s="359">
        <v>0.72</v>
      </c>
      <c r="EW57" s="345">
        <v>9.7500000000000003E-2</v>
      </c>
      <c r="EX57" s="342">
        <v>0.13247463833103312</v>
      </c>
      <c r="EY57" s="350">
        <f t="shared" si="50"/>
        <v>1.1948158451489589E-2</v>
      </c>
      <c r="FA57" s="346">
        <v>1.3</v>
      </c>
      <c r="FB57" s="346">
        <v>0.95</v>
      </c>
      <c r="FD57" s="346">
        <v>0.74</v>
      </c>
      <c r="FE57" s="361">
        <v>2.1809509300000003</v>
      </c>
      <c r="FF57" s="346">
        <v>4.7</v>
      </c>
      <c r="FH57" s="346">
        <v>0.82499999999999996</v>
      </c>
      <c r="FI57" s="346">
        <v>2</v>
      </c>
      <c r="FL57" s="346">
        <v>0.3</v>
      </c>
      <c r="FM57" s="344">
        <v>1.2</v>
      </c>
      <c r="FN57" s="344">
        <v>1.4</v>
      </c>
      <c r="FO57" s="344">
        <v>1.1000000000000001</v>
      </c>
      <c r="FQ57" s="344">
        <v>0.375</v>
      </c>
      <c r="FS57" s="344">
        <v>0.82499999999999996</v>
      </c>
      <c r="FT57" s="344">
        <v>1.2869999999999999</v>
      </c>
      <c r="FU57" s="362">
        <v>1.9391609500000002</v>
      </c>
      <c r="FV57" s="362">
        <v>2.0938995299999998</v>
      </c>
      <c r="FW57" s="344">
        <f t="shared" si="51"/>
        <v>23.21601141</v>
      </c>
      <c r="FX57" s="342">
        <f t="shared" si="52"/>
        <v>0.11892179213487042</v>
      </c>
    </row>
    <row r="58" spans="1:180">
      <c r="A58" s="349">
        <v>37347</v>
      </c>
      <c r="B58" s="337">
        <v>24.340000150000002</v>
      </c>
      <c r="C58" s="337">
        <v>22.799999239999998</v>
      </c>
      <c r="D58" s="337">
        <f t="shared" si="0"/>
        <v>23.569999695</v>
      </c>
      <c r="E58" s="337">
        <v>1.08</v>
      </c>
      <c r="F58" s="338">
        <v>7.0000000000000007E-2</v>
      </c>
      <c r="G58" s="342">
        <f t="shared" si="1"/>
        <v>0.12254985762971526</v>
      </c>
      <c r="H58" s="350">
        <f t="shared" si="2"/>
        <v>6.7918359809863932E-3</v>
      </c>
      <c r="I58" s="337">
        <v>24.549999239999998</v>
      </c>
      <c r="J58" s="337">
        <v>23.440000529999999</v>
      </c>
      <c r="K58" s="340">
        <f t="shared" si="3"/>
        <v>23.994999884999999</v>
      </c>
      <c r="L58" s="340">
        <v>1.18</v>
      </c>
      <c r="M58" s="338">
        <v>0.06</v>
      </c>
      <c r="N58" s="342">
        <f t="shared" si="4"/>
        <v>0.11594545431309689</v>
      </c>
      <c r="O58" s="350">
        <f t="shared" si="5"/>
        <v>4.695786662375542E-3</v>
      </c>
      <c r="U58" s="342"/>
      <c r="W58" s="362">
        <v>29.25</v>
      </c>
      <c r="X58" s="362">
        <v>26.450000760000002</v>
      </c>
      <c r="Y58" s="344">
        <f t="shared" si="9"/>
        <v>27.850000380000001</v>
      </c>
      <c r="Z58" s="344">
        <v>0.7</v>
      </c>
      <c r="AA58" s="345">
        <v>7.3999999999999996E-2</v>
      </c>
      <c r="AB58" s="342">
        <f t="shared" si="10"/>
        <v>0.10269855327557664</v>
      </c>
      <c r="AC58" s="350">
        <f t="shared" si="11"/>
        <v>3.2398661729578465E-3</v>
      </c>
      <c r="AD58" s="358">
        <v>37.549999999999997</v>
      </c>
      <c r="AE58" s="358">
        <v>34</v>
      </c>
      <c r="AF58" s="344">
        <f t="shared" si="12"/>
        <v>35.774999999999999</v>
      </c>
      <c r="AG58" s="358">
        <v>0.64</v>
      </c>
      <c r="AH58" s="345">
        <v>9.8100000000000007E-2</v>
      </c>
      <c r="AI58" s="342">
        <f t="shared" si="13"/>
        <v>0.11892496390671825</v>
      </c>
      <c r="AJ58" s="350">
        <f t="shared" si="14"/>
        <v>1.1562700525556168E-2</v>
      </c>
      <c r="AK58" s="343">
        <v>37.450000760000002</v>
      </c>
      <c r="AL58" s="343">
        <v>34.349998470000003</v>
      </c>
      <c r="AM58" s="344">
        <f t="shared" si="15"/>
        <v>35.899999614999999</v>
      </c>
      <c r="AN58" s="344">
        <v>1.78</v>
      </c>
      <c r="AO58" s="345">
        <v>6.7100000000000007E-2</v>
      </c>
      <c r="AP58" s="342">
        <f t="shared" si="53"/>
        <v>0.12389337584147331</v>
      </c>
      <c r="AQ58" s="350">
        <f t="shared" si="54"/>
        <v>2.4824297695704597E-2</v>
      </c>
      <c r="AT58" s="344"/>
      <c r="AU58" s="344"/>
      <c r="AW58" s="342"/>
      <c r="AX58" s="350"/>
      <c r="AY58" s="343">
        <v>32.900001529999997</v>
      </c>
      <c r="AZ58" s="343">
        <v>30.290000920000001</v>
      </c>
      <c r="BA58" s="344">
        <f t="shared" si="17"/>
        <v>31.595001224999997</v>
      </c>
      <c r="BB58" s="343">
        <v>1.2</v>
      </c>
      <c r="BC58" s="345">
        <v>6.3299999999999995E-2</v>
      </c>
      <c r="BD58" s="342">
        <f t="shared" si="18"/>
        <v>0.1064519780664408</v>
      </c>
      <c r="BE58" s="350">
        <f t="shared" si="19"/>
        <v>3.7440247448404847E-3</v>
      </c>
      <c r="BF58" s="343">
        <v>49</v>
      </c>
      <c r="BG58" s="343">
        <v>44.990001679999999</v>
      </c>
      <c r="BH58" s="344">
        <f t="shared" si="20"/>
        <v>46.995000840000003</v>
      </c>
      <c r="BI58" s="344">
        <v>1.76</v>
      </c>
      <c r="BJ58" s="345">
        <v>5.8000000000000003E-2</v>
      </c>
      <c r="BK58" s="342">
        <f t="shared" si="21"/>
        <v>0.10032900008459267</v>
      </c>
      <c r="BL58" s="350">
        <f t="shared" si="22"/>
        <v>8.5543596564946964E-3</v>
      </c>
      <c r="BM58" s="350"/>
      <c r="BN58" s="350"/>
      <c r="BO58" s="350"/>
      <c r="BP58" s="350"/>
      <c r="BQ58" s="350"/>
      <c r="BR58" s="350"/>
      <c r="BS58" s="350"/>
      <c r="BY58" s="342"/>
      <c r="BZ58" s="350"/>
      <c r="CA58" s="341">
        <v>26.909999849999998</v>
      </c>
      <c r="CB58" s="341">
        <v>24.5</v>
      </c>
      <c r="CC58" s="344">
        <f t="shared" ref="CC58:CC68" si="67">AVERAGE(CA58:CB58)</f>
        <v>25.704999924999999</v>
      </c>
      <c r="CD58" s="339">
        <v>0.98</v>
      </c>
      <c r="CE58" s="345">
        <v>7.3300000000000004E-2</v>
      </c>
      <c r="CF58" s="342">
        <f t="shared" ref="CF58:CF68" si="68">+((((((CD58/4)*(1+CE58)^0.25))/(CC58*0.95))+(1+CE58)^(0.25))^4)-1</f>
        <v>0.11702565254797359</v>
      </c>
      <c r="CG58" s="350">
        <f t="shared" ref="CG58:CG68" si="69">CF58*($FL58/$FW58)</f>
        <v>1.4966951530773079E-3</v>
      </c>
      <c r="CH58" s="343">
        <v>21.950000760000002</v>
      </c>
      <c r="CI58" s="343">
        <v>20.280000690000001</v>
      </c>
      <c r="CJ58" s="344">
        <f t="shared" si="29"/>
        <v>21.115000725000002</v>
      </c>
      <c r="CK58" s="344">
        <v>0.62</v>
      </c>
      <c r="CL58" s="345">
        <v>9.1999999999999998E-2</v>
      </c>
      <c r="CM58" s="342">
        <f t="shared" si="63"/>
        <v>0.12614523580859904</v>
      </c>
      <c r="CN58" s="350">
        <f t="shared" si="64"/>
        <v>6.4533188718132392E-3</v>
      </c>
      <c r="CO58" s="343">
        <v>40.180000309999997</v>
      </c>
      <c r="CP58" s="343">
        <v>38.009998320000001</v>
      </c>
      <c r="CQ58" s="344">
        <f t="shared" si="32"/>
        <v>39.094999314999995</v>
      </c>
      <c r="CR58" s="344">
        <v>2.08</v>
      </c>
      <c r="CS58" s="345">
        <v>5.5800000000000002E-2</v>
      </c>
      <c r="CT58" s="342">
        <f t="shared" si="33"/>
        <v>0.11618237807285059</v>
      </c>
      <c r="CU58" s="350">
        <f t="shared" si="34"/>
        <v>6.9342472551387783E-3</v>
      </c>
      <c r="CV58" s="343">
        <v>37.950000760000002</v>
      </c>
      <c r="CW58" s="343">
        <v>35</v>
      </c>
      <c r="CX58" s="344">
        <f t="shared" si="35"/>
        <v>36.475000379999997</v>
      </c>
      <c r="CY58" s="344">
        <v>1.6</v>
      </c>
      <c r="CZ58" s="345">
        <v>4.4999999999999998E-2</v>
      </c>
      <c r="DA58" s="342">
        <f t="shared" si="36"/>
        <v>9.4094181686283473E-2</v>
      </c>
      <c r="DB58" s="350">
        <f t="shared" si="37"/>
        <v>4.412517906857912E-3</v>
      </c>
      <c r="DC58" s="346"/>
      <c r="DD58" s="346"/>
      <c r="DE58" s="346"/>
      <c r="DF58" s="346"/>
      <c r="DH58" s="342"/>
      <c r="DI58" s="350"/>
      <c r="DJ58" s="341">
        <v>35.5</v>
      </c>
      <c r="DK58" s="341">
        <v>31.700000760000002</v>
      </c>
      <c r="DL58" s="344">
        <f t="shared" si="39"/>
        <v>33.600000379999997</v>
      </c>
      <c r="DM58" s="344">
        <v>1.5</v>
      </c>
      <c r="DN58" s="342">
        <v>5.33E-2</v>
      </c>
      <c r="DO58" s="342">
        <f t="shared" si="58"/>
        <v>0.10367627969969795</v>
      </c>
      <c r="DP58" s="350">
        <f t="shared" si="59"/>
        <v>1.6574548179940074E-3</v>
      </c>
      <c r="DV58" s="342"/>
      <c r="DW58" s="350"/>
      <c r="DX58" s="343">
        <v>33.209999080000003</v>
      </c>
      <c r="DY58" s="343">
        <v>30.989999770000001</v>
      </c>
      <c r="DZ58" s="344">
        <f t="shared" si="43"/>
        <v>32.099999425</v>
      </c>
      <c r="EA58" s="344">
        <v>1.6</v>
      </c>
      <c r="EB58" s="345">
        <v>6.1699999999999998E-2</v>
      </c>
      <c r="EC58" s="342">
        <f t="shared" si="65"/>
        <v>0.11851049949278791</v>
      </c>
      <c r="ED58" s="350">
        <f t="shared" si="66"/>
        <v>4.1681352538838635E-3</v>
      </c>
      <c r="EE58" s="343">
        <v>27.950000760000002</v>
      </c>
      <c r="EF58" s="343">
        <v>26.25</v>
      </c>
      <c r="EG58" s="344">
        <f t="shared" si="44"/>
        <v>27.100000380000001</v>
      </c>
      <c r="EH58" s="344">
        <v>1.26</v>
      </c>
      <c r="EI58" s="345">
        <v>3.7999999999999999E-2</v>
      </c>
      <c r="EJ58" s="342">
        <v>8.9741308977351553E-2</v>
      </c>
      <c r="EK58" s="350">
        <f t="shared" si="45"/>
        <v>4.9238177869082153E-3</v>
      </c>
      <c r="EL58" s="358">
        <v>24.98</v>
      </c>
      <c r="EM58" s="358">
        <v>23.1</v>
      </c>
      <c r="EN58" s="344">
        <f t="shared" si="46"/>
        <v>24.04</v>
      </c>
      <c r="EO58" s="359">
        <v>1.0099999904000001</v>
      </c>
      <c r="EP58" s="345">
        <v>7.5700000000000003E-2</v>
      </c>
      <c r="EQ58" s="342">
        <f t="shared" si="47"/>
        <v>0.12406711555129424</v>
      </c>
      <c r="ER58" s="350">
        <f t="shared" si="48"/>
        <v>1.003331298186837E-2</v>
      </c>
      <c r="ES58" s="360">
        <v>29.45</v>
      </c>
      <c r="ET58" s="360">
        <v>25.68</v>
      </c>
      <c r="EU58" s="360">
        <f t="shared" si="49"/>
        <v>27.564999999999998</v>
      </c>
      <c r="EV58" s="359">
        <v>0.72</v>
      </c>
      <c r="EW58" s="345">
        <v>9.7500000000000003E-2</v>
      </c>
      <c r="EX58" s="342">
        <v>0.12798812098398815</v>
      </c>
      <c r="EY58" s="350">
        <f t="shared" si="50"/>
        <v>1.2425297726691618E-2</v>
      </c>
      <c r="FA58" s="346">
        <v>1.3</v>
      </c>
      <c r="FB58" s="346">
        <v>0.95</v>
      </c>
      <c r="FD58" s="346">
        <v>0.74</v>
      </c>
      <c r="FE58" s="361">
        <v>2.2806320500000004</v>
      </c>
      <c r="FF58" s="346">
        <v>4.7</v>
      </c>
      <c r="FH58" s="346">
        <v>0.82499999999999996</v>
      </c>
      <c r="FI58" s="346">
        <v>2</v>
      </c>
      <c r="FL58" s="346">
        <v>0.3</v>
      </c>
      <c r="FM58" s="344">
        <v>1.2</v>
      </c>
      <c r="FN58" s="344">
        <v>1.4</v>
      </c>
      <c r="FO58" s="344">
        <v>1.1000000000000001</v>
      </c>
      <c r="FQ58" s="344">
        <v>0.375</v>
      </c>
      <c r="FS58" s="344">
        <v>0.82499999999999996</v>
      </c>
      <c r="FT58" s="344">
        <v>1.2869999999999999</v>
      </c>
      <c r="FU58" s="362">
        <v>1.89695334</v>
      </c>
      <c r="FV58" s="362">
        <v>2.2772258999999999</v>
      </c>
      <c r="FW58" s="344">
        <f t="shared" si="51"/>
        <v>23.456811290000001</v>
      </c>
      <c r="FX58" s="342">
        <f t="shared" si="52"/>
        <v>0.11591766919314905</v>
      </c>
    </row>
    <row r="59" spans="1:180">
      <c r="A59" s="349">
        <v>37377</v>
      </c>
      <c r="B59" s="337">
        <v>24.170000080000001</v>
      </c>
      <c r="C59" s="337">
        <v>22.799999239999998</v>
      </c>
      <c r="D59" s="337">
        <f t="shared" si="0"/>
        <v>23.48499966</v>
      </c>
      <c r="E59" s="337">
        <v>1.08</v>
      </c>
      <c r="F59" s="338">
        <v>7.0000000000000007E-2</v>
      </c>
      <c r="G59" s="342">
        <f t="shared" si="1"/>
        <v>0.12274349866016498</v>
      </c>
      <c r="H59" s="350">
        <f t="shared" si="2"/>
        <v>6.6018368615686244E-3</v>
      </c>
      <c r="I59" s="337">
        <v>24.290000920000001</v>
      </c>
      <c r="J59" s="337">
        <v>22.729999540000001</v>
      </c>
      <c r="K59" s="340">
        <f t="shared" si="3"/>
        <v>23.510000230000003</v>
      </c>
      <c r="L59" s="340">
        <v>1.18</v>
      </c>
      <c r="M59" s="338">
        <v>7.5999999999999998E-2</v>
      </c>
      <c r="N59" s="342">
        <f t="shared" si="4"/>
        <v>0.13398462602698569</v>
      </c>
      <c r="O59" s="350">
        <f t="shared" si="5"/>
        <v>5.2662504767552951E-3</v>
      </c>
      <c r="U59" s="342"/>
      <c r="W59" s="362">
        <v>29.200000760000002</v>
      </c>
      <c r="X59" s="362">
        <v>26</v>
      </c>
      <c r="Y59" s="344">
        <f t="shared" si="9"/>
        <v>27.600000380000001</v>
      </c>
      <c r="Z59" s="344">
        <v>0.7</v>
      </c>
      <c r="AA59" s="345">
        <v>7.1999999999999995E-2</v>
      </c>
      <c r="AB59" s="342">
        <f t="shared" si="10"/>
        <v>0.10090717233111479</v>
      </c>
      <c r="AC59" s="350">
        <f t="shared" si="11"/>
        <v>3.0894181512437289E-3</v>
      </c>
      <c r="AD59" s="358">
        <v>37.270000000000003</v>
      </c>
      <c r="AE59" s="358">
        <v>35.450000000000003</v>
      </c>
      <c r="AF59" s="344">
        <f t="shared" si="12"/>
        <v>36.36</v>
      </c>
      <c r="AG59" s="358">
        <f t="shared" ref="AG59:AG70" si="70">0.17*4</f>
        <v>0.68</v>
      </c>
      <c r="AH59" s="345">
        <v>0.1019</v>
      </c>
      <c r="AI59" s="342">
        <f t="shared" si="13"/>
        <v>0.1237528655719855</v>
      </c>
      <c r="AJ59" s="350">
        <f t="shared" si="14"/>
        <v>1.1683196307284758E-2</v>
      </c>
      <c r="AK59" s="343">
        <v>38.200000760000002</v>
      </c>
      <c r="AL59" s="343">
        <v>35.150001529999997</v>
      </c>
      <c r="AM59" s="344">
        <f t="shared" si="15"/>
        <v>36.675001144999996</v>
      </c>
      <c r="AN59" s="344">
        <v>1.78</v>
      </c>
      <c r="AO59" s="345">
        <v>6.7100000000000007E-2</v>
      </c>
      <c r="AP59" s="342">
        <f t="shared" si="53"/>
        <v>0.12267030339645824</v>
      </c>
      <c r="AQ59" s="350">
        <f t="shared" si="54"/>
        <v>2.3853946182495131E-2</v>
      </c>
      <c r="AT59" s="344"/>
      <c r="AU59" s="344"/>
      <c r="AW59" s="342"/>
      <c r="AX59" s="350"/>
      <c r="AY59" s="343">
        <v>32.590000150000002</v>
      </c>
      <c r="AZ59" s="343">
        <v>30.200000760000002</v>
      </c>
      <c r="BA59" s="344">
        <f t="shared" si="17"/>
        <v>31.395000455000002</v>
      </c>
      <c r="BB59" s="343">
        <v>1.2</v>
      </c>
      <c r="BC59" s="345">
        <v>6.6699999999999995E-2</v>
      </c>
      <c r="BD59" s="342">
        <f t="shared" si="18"/>
        <v>0.11026989174374124</v>
      </c>
      <c r="BE59" s="350">
        <f t="shared" si="19"/>
        <v>3.7638632362780784E-3</v>
      </c>
      <c r="BF59" s="343">
        <v>49</v>
      </c>
      <c r="BG59" s="343">
        <v>46.049999239999998</v>
      </c>
      <c r="BH59" s="344">
        <f t="shared" si="20"/>
        <v>47.524999620000003</v>
      </c>
      <c r="BI59" s="344">
        <v>1.84</v>
      </c>
      <c r="BJ59" s="345">
        <v>5.8000000000000003E-2</v>
      </c>
      <c r="BK59" s="342">
        <f t="shared" si="21"/>
        <v>0.10178136658693848</v>
      </c>
      <c r="BL59" s="350">
        <f t="shared" si="22"/>
        <v>8.4221158518403665E-3</v>
      </c>
      <c r="BM59" s="350"/>
      <c r="BN59" s="350"/>
      <c r="BO59" s="350"/>
      <c r="BP59" s="350"/>
      <c r="BQ59" s="350"/>
      <c r="BR59" s="350"/>
      <c r="BS59" s="350"/>
      <c r="BY59" s="342"/>
      <c r="BZ59" s="350"/>
      <c r="CA59" s="341">
        <v>27.25</v>
      </c>
      <c r="CB59" s="341">
        <v>25.350000380000001</v>
      </c>
      <c r="CC59" s="344">
        <f t="shared" si="67"/>
        <v>26.300000189999999</v>
      </c>
      <c r="CD59" s="339">
        <v>0.98</v>
      </c>
      <c r="CE59" s="345">
        <v>7.3300000000000004E-2</v>
      </c>
      <c r="CF59" s="342">
        <f t="shared" si="68"/>
        <v>0.11602189802400398</v>
      </c>
      <c r="CG59" s="350">
        <f t="shared" si="69"/>
        <v>1.4400718411565823E-3</v>
      </c>
      <c r="CH59" s="343">
        <v>23.13999939</v>
      </c>
      <c r="CI59" s="343">
        <v>20.770000459999999</v>
      </c>
      <c r="CJ59" s="344">
        <f t="shared" si="29"/>
        <v>21.954999924999999</v>
      </c>
      <c r="CK59" s="344">
        <v>0.62</v>
      </c>
      <c r="CL59" s="345">
        <v>9.1999999999999998E-2</v>
      </c>
      <c r="CM59" s="342">
        <f t="shared" si="63"/>
        <v>0.12482429682059104</v>
      </c>
      <c r="CN59" s="350">
        <f t="shared" si="64"/>
        <v>6.1973113008826743E-3</v>
      </c>
      <c r="CO59" s="343">
        <v>40.450000760000002</v>
      </c>
      <c r="CP59" s="343">
        <v>38</v>
      </c>
      <c r="CQ59" s="344">
        <f t="shared" si="32"/>
        <v>39.225000379999997</v>
      </c>
      <c r="CR59" s="344">
        <v>2.08</v>
      </c>
      <c r="CS59" s="345">
        <v>5.5800000000000002E-2</v>
      </c>
      <c r="CT59" s="342">
        <f t="shared" si="33"/>
        <v>0.11597807756420031</v>
      </c>
      <c r="CU59" s="350">
        <f t="shared" si="34"/>
        <v>6.7177970466682719E-3</v>
      </c>
      <c r="CV59" s="343">
        <v>38</v>
      </c>
      <c r="CW59" s="343">
        <v>35</v>
      </c>
      <c r="CX59" s="344">
        <f t="shared" si="35"/>
        <v>36.5</v>
      </c>
      <c r="CY59" s="344">
        <v>1.6</v>
      </c>
      <c r="CZ59" s="345">
        <v>4.4999999999999998E-2</v>
      </c>
      <c r="DA59" s="342">
        <f t="shared" si="36"/>
        <v>9.405997534477395E-2</v>
      </c>
      <c r="DB59" s="350">
        <f t="shared" si="37"/>
        <v>4.2807560928556773E-3</v>
      </c>
      <c r="DC59" s="346"/>
      <c r="DD59" s="346"/>
      <c r="DE59" s="346"/>
      <c r="DF59" s="346"/>
      <c r="DH59" s="342"/>
      <c r="DI59" s="350"/>
      <c r="DJ59" s="341">
        <v>36.650001529999997</v>
      </c>
      <c r="DK59" s="341">
        <v>34.189998629999998</v>
      </c>
      <c r="DL59" s="344">
        <f t="shared" si="39"/>
        <v>35.420000079999994</v>
      </c>
      <c r="DM59" s="344">
        <v>1.5</v>
      </c>
      <c r="DN59" s="342">
        <v>5.33E-2</v>
      </c>
      <c r="DO59" s="342">
        <f t="shared" si="58"/>
        <v>0.10104460787132008</v>
      </c>
      <c r="DP59" s="350">
        <f t="shared" si="59"/>
        <v>1.5677158469051644E-3</v>
      </c>
      <c r="DQ59" s="343">
        <v>24.75</v>
      </c>
      <c r="DR59" s="343">
        <v>23.399999619999999</v>
      </c>
      <c r="DS59" s="344">
        <f t="shared" ref="DS59:DS82" si="71">AVERAGE(DQ59:DR59)</f>
        <v>24.074999810000001</v>
      </c>
      <c r="DT59" s="344">
        <v>0.82</v>
      </c>
      <c r="DU59" s="345">
        <v>0.05</v>
      </c>
      <c r="DV59" s="342">
        <f t="shared" ref="DV59:DV82" si="72">+((((((DT59/4)*(1+DU59)^0.25))/(DS59*0.95))+(1+DU59)^(0.25))^4)-1</f>
        <v>8.8154684600235456E-2</v>
      </c>
      <c r="DW59" s="350">
        <f t="shared" ref="DW59:DW82" si="73">DV59*($FR59/$FW59)</f>
        <v>2.8266369788441429E-3</v>
      </c>
      <c r="DX59" s="343">
        <v>32.950000760000002</v>
      </c>
      <c r="DY59" s="343">
        <v>31</v>
      </c>
      <c r="DZ59" s="344">
        <f t="shared" si="43"/>
        <v>31.975000380000001</v>
      </c>
      <c r="EA59" s="344">
        <v>1.6</v>
      </c>
      <c r="EB59" s="345">
        <v>6.1699999999999998E-2</v>
      </c>
      <c r="EC59" s="342">
        <f t="shared" si="65"/>
        <v>0.1187369644264229</v>
      </c>
      <c r="ED59" s="350">
        <f t="shared" si="66"/>
        <v>4.05287144228322E-3</v>
      </c>
      <c r="EE59" s="343">
        <v>27.399999619999999</v>
      </c>
      <c r="EF59" s="343">
        <v>25.68000031</v>
      </c>
      <c r="EG59" s="344">
        <f t="shared" si="44"/>
        <v>26.539999965</v>
      </c>
      <c r="EH59" s="344">
        <v>1.272</v>
      </c>
      <c r="EI59" s="345">
        <v>3.7999999999999999E-2</v>
      </c>
      <c r="EJ59" s="342">
        <v>9.136635411478955E-2</v>
      </c>
      <c r="EK59" s="350">
        <f t="shared" si="45"/>
        <v>4.8650552850089792E-3</v>
      </c>
      <c r="EL59" s="358">
        <v>23.9</v>
      </c>
      <c r="EM59" s="358">
        <v>22.02</v>
      </c>
      <c r="EN59" s="344">
        <f t="shared" si="46"/>
        <v>22.96</v>
      </c>
      <c r="EO59" s="359">
        <v>1.0099999904000001</v>
      </c>
      <c r="EP59" s="345">
        <v>7.5700000000000003E-2</v>
      </c>
      <c r="EQ59" s="342">
        <f t="shared" si="47"/>
        <v>0.12638166902068759</v>
      </c>
      <c r="ER59" s="350">
        <f t="shared" si="48"/>
        <v>9.7113617981480042E-3</v>
      </c>
      <c r="ES59" s="360">
        <v>29.1</v>
      </c>
      <c r="ET59" s="360">
        <v>26.8</v>
      </c>
      <c r="EU59" s="360">
        <f t="shared" si="49"/>
        <v>27.950000000000003</v>
      </c>
      <c r="EV59" s="359">
        <v>0.72</v>
      </c>
      <c r="EW59" s="345">
        <v>9.7500000000000003E-2</v>
      </c>
      <c r="EX59" s="342">
        <v>0.12756389420570313</v>
      </c>
      <c r="EY59" s="350">
        <f t="shared" si="50"/>
        <v>1.1895731990289659E-2</v>
      </c>
      <c r="FA59" s="346">
        <v>1.3</v>
      </c>
      <c r="FB59" s="346">
        <v>0.95</v>
      </c>
      <c r="FD59" s="346">
        <v>0.74</v>
      </c>
      <c r="FE59" s="361">
        <v>2.2818309800000001</v>
      </c>
      <c r="FF59" s="346">
        <v>4.7</v>
      </c>
      <c r="FH59" s="346">
        <v>0.82499999999999996</v>
      </c>
      <c r="FI59" s="346">
        <v>2</v>
      </c>
      <c r="FL59" s="346">
        <v>0.3</v>
      </c>
      <c r="FM59" s="344">
        <v>1.2</v>
      </c>
      <c r="FN59" s="344">
        <v>1.4</v>
      </c>
      <c r="FO59" s="344">
        <v>1.1000000000000001</v>
      </c>
      <c r="FQ59" s="344">
        <v>0.375</v>
      </c>
      <c r="FR59" s="344">
        <v>0.77500000000000002</v>
      </c>
      <c r="FS59" s="344">
        <v>0.82499999999999996</v>
      </c>
      <c r="FT59" s="344">
        <v>1.2869999999999999</v>
      </c>
      <c r="FU59" s="362">
        <v>1.8572617300000001</v>
      </c>
      <c r="FV59" s="362">
        <v>2.25393021</v>
      </c>
      <c r="FW59" s="344">
        <f t="shared" si="51"/>
        <v>24.170022919999997</v>
      </c>
      <c r="FX59" s="342">
        <f t="shared" si="52"/>
        <v>0.11623593669050837</v>
      </c>
    </row>
    <row r="60" spans="1:180">
      <c r="A60" s="349">
        <v>37408</v>
      </c>
      <c r="B60" s="337">
        <v>23.5</v>
      </c>
      <c r="C60" s="337">
        <v>21.510000229999999</v>
      </c>
      <c r="D60" s="337">
        <f t="shared" si="0"/>
        <v>22.505000115000001</v>
      </c>
      <c r="E60" s="337">
        <v>1.08</v>
      </c>
      <c r="F60" s="338">
        <v>7.0000000000000007E-2</v>
      </c>
      <c r="G60" s="342">
        <f t="shared" si="1"/>
        <v>0.12508369330749436</v>
      </c>
      <c r="H60" s="350">
        <f t="shared" si="2"/>
        <v>6.4072522432589525E-3</v>
      </c>
      <c r="I60" s="337">
        <v>23.649999619999999</v>
      </c>
      <c r="J60" s="337">
        <v>21</v>
      </c>
      <c r="K60" s="340">
        <f t="shared" si="3"/>
        <v>22.324999810000001</v>
      </c>
      <c r="L60" s="340">
        <v>1.18</v>
      </c>
      <c r="M60" s="338">
        <v>7.3300000000000004E-2</v>
      </c>
      <c r="N60" s="342">
        <f t="shared" si="4"/>
        <v>0.13427313896643533</v>
      </c>
      <c r="O60" s="350">
        <f t="shared" si="5"/>
        <v>4.7616714321608361E-3</v>
      </c>
      <c r="U60" s="342"/>
      <c r="W60" s="343">
        <v>27.809999470000001</v>
      </c>
      <c r="X60" s="343">
        <v>24.700000760000002</v>
      </c>
      <c r="Y60" s="344">
        <f t="shared" si="9"/>
        <v>26.255000115000001</v>
      </c>
      <c r="Z60" s="344">
        <v>0.7</v>
      </c>
      <c r="AA60" s="345">
        <v>7.1999999999999995E-2</v>
      </c>
      <c r="AB60" s="342">
        <f t="shared" si="10"/>
        <v>0.10240361012329813</v>
      </c>
      <c r="AC60" s="350">
        <f t="shared" si="11"/>
        <v>3.5306209504428962E-3</v>
      </c>
      <c r="AD60" s="358">
        <v>36.22</v>
      </c>
      <c r="AE60" s="358">
        <v>33.54</v>
      </c>
      <c r="AF60" s="344">
        <f t="shared" si="12"/>
        <v>34.879999999999995</v>
      </c>
      <c r="AG60" s="358">
        <f t="shared" si="70"/>
        <v>0.68</v>
      </c>
      <c r="AH60" s="345">
        <v>0.1019</v>
      </c>
      <c r="AI60" s="342">
        <f t="shared" si="13"/>
        <v>0.12468723946817883</v>
      </c>
      <c r="AJ60" s="350">
        <f t="shared" si="14"/>
        <v>1.0675387964821797E-2</v>
      </c>
      <c r="AK60" s="343">
        <v>38</v>
      </c>
      <c r="AL60" s="343">
        <v>35.599998470000003</v>
      </c>
      <c r="AM60" s="344">
        <f t="shared" si="15"/>
        <v>36.799999235000001</v>
      </c>
      <c r="AN60" s="344">
        <v>1.78</v>
      </c>
      <c r="AO60" s="345">
        <v>6.7100000000000007E-2</v>
      </c>
      <c r="AP60" s="342">
        <f t="shared" si="53"/>
        <v>0.12247795242718729</v>
      </c>
      <c r="AQ60" s="350">
        <f t="shared" si="54"/>
        <v>2.5095105994662571E-2</v>
      </c>
      <c r="AT60" s="344"/>
      <c r="AU60" s="344"/>
      <c r="AW60" s="342"/>
      <c r="AX60" s="350"/>
      <c r="AY60" s="343">
        <v>30.700000760000002</v>
      </c>
      <c r="AZ60" s="343">
        <v>28.450000760000002</v>
      </c>
      <c r="BA60" s="344">
        <f t="shared" si="17"/>
        <v>29.575000760000002</v>
      </c>
      <c r="BB60" s="343">
        <v>1.2</v>
      </c>
      <c r="BC60" s="345">
        <v>6.6699999999999995E-2</v>
      </c>
      <c r="BD60" s="342">
        <f t="shared" si="18"/>
        <v>0.11299400333188969</v>
      </c>
      <c r="BE60" s="350">
        <f t="shared" si="19"/>
        <v>3.5618297437099698E-3</v>
      </c>
      <c r="BF60" s="343">
        <v>48.700000760000002</v>
      </c>
      <c r="BG60" s="343">
        <v>45.75</v>
      </c>
      <c r="BH60" s="344">
        <f t="shared" si="20"/>
        <v>47.225000379999997</v>
      </c>
      <c r="BI60" s="344">
        <v>1.84</v>
      </c>
      <c r="BJ60" s="345">
        <v>5.8000000000000003E-2</v>
      </c>
      <c r="BK60" s="342">
        <f t="shared" si="21"/>
        <v>0.10206376028610187</v>
      </c>
      <c r="BL60" s="350">
        <f t="shared" si="22"/>
        <v>8.4453690625918825E-3</v>
      </c>
      <c r="BM60" s="350"/>
      <c r="BN60" s="350"/>
      <c r="BO60" s="350"/>
      <c r="BP60" s="350"/>
      <c r="BQ60" s="350"/>
      <c r="BR60" s="350"/>
      <c r="BS60" s="350"/>
      <c r="BT60" s="343">
        <v>30.100000380000001</v>
      </c>
      <c r="BU60" s="343">
        <v>27.600000380000001</v>
      </c>
      <c r="BV60" s="344">
        <f t="shared" ref="BV60:BV85" si="74">AVERAGE(BT60:BU60)</f>
        <v>28.850000380000001</v>
      </c>
      <c r="BW60" s="344">
        <v>1.26</v>
      </c>
      <c r="BX60" s="345">
        <v>5.2999999999999999E-2</v>
      </c>
      <c r="BY60" s="342">
        <f t="shared" ref="BY60:BY85" si="75">+((((((BW60/4)*(1+BX60)^0.25))/(BV60*0.95))+(1+BX60)^(0.25))^4)-1</f>
        <v>0.10225035758316059</v>
      </c>
      <c r="BZ60" s="350">
        <f t="shared" ref="BZ60:BZ85" si="76">BY60*($FK60/$FW60)</f>
        <v>2.9209936677937684E-3</v>
      </c>
      <c r="CA60" s="341">
        <v>27.5</v>
      </c>
      <c r="CB60" s="341">
        <v>24.239999770000001</v>
      </c>
      <c r="CC60" s="344">
        <f t="shared" si="67"/>
        <v>25.869999884999999</v>
      </c>
      <c r="CD60" s="339">
        <v>0.98</v>
      </c>
      <c r="CE60" s="345">
        <v>7.3300000000000004E-2</v>
      </c>
      <c r="CF60" s="342">
        <f t="shared" si="68"/>
        <v>0.11674260548933613</v>
      </c>
      <c r="CG60" s="350">
        <f t="shared" si="69"/>
        <v>1.8399971340459726E-3</v>
      </c>
      <c r="CH60" s="343">
        <v>22</v>
      </c>
      <c r="CI60" s="343">
        <v>19.700000760000002</v>
      </c>
      <c r="CJ60" s="344">
        <f t="shared" si="29"/>
        <v>20.850000380000001</v>
      </c>
      <c r="CK60" s="344">
        <v>0.62</v>
      </c>
      <c r="CL60" s="345">
        <v>9.1999999999999998E-2</v>
      </c>
      <c r="CM60" s="342">
        <f t="shared" si="63"/>
        <v>0.12658430433353884</v>
      </c>
      <c r="CN60" s="350">
        <f t="shared" si="64"/>
        <v>6.4841191242139828E-3</v>
      </c>
      <c r="CO60" s="343">
        <v>39.400001529999997</v>
      </c>
      <c r="CP60" s="343">
        <v>36.049999239999998</v>
      </c>
      <c r="CQ60" s="344">
        <f t="shared" si="32"/>
        <v>37.725000385000001</v>
      </c>
      <c r="CR60" s="344">
        <v>2.08</v>
      </c>
      <c r="CS60" s="345">
        <v>5.7500000000000002E-2</v>
      </c>
      <c r="CT60" s="342">
        <f t="shared" si="33"/>
        <v>0.12022364836317334</v>
      </c>
      <c r="CU60" s="350">
        <f t="shared" si="34"/>
        <v>6.6320182444916135E-3</v>
      </c>
      <c r="CV60" s="343">
        <v>37.939998629999998</v>
      </c>
      <c r="CW60" s="343">
        <v>33.680000309999997</v>
      </c>
      <c r="CX60" s="344">
        <f t="shared" si="35"/>
        <v>35.809999469999994</v>
      </c>
      <c r="CY60" s="344">
        <v>1.6</v>
      </c>
      <c r="CZ60" s="345">
        <v>4.4999999999999998E-2</v>
      </c>
      <c r="DA60" s="342">
        <f t="shared" si="36"/>
        <v>9.5021923547577325E-2</v>
      </c>
      <c r="DB60" s="350">
        <f t="shared" si="37"/>
        <v>4.1185493696333829E-3</v>
      </c>
      <c r="DC60" s="346"/>
      <c r="DD60" s="346"/>
      <c r="DE60" s="346"/>
      <c r="DF60" s="346"/>
      <c r="DH60" s="342"/>
      <c r="DI60" s="350"/>
      <c r="DJ60" s="341">
        <v>35.049999239999998</v>
      </c>
      <c r="DK60" s="341">
        <v>32.299999239999998</v>
      </c>
      <c r="DL60" s="344">
        <f t="shared" si="39"/>
        <v>33.674999239999998</v>
      </c>
      <c r="DM60" s="344">
        <v>1.5</v>
      </c>
      <c r="DN60" s="342">
        <v>5.33E-2</v>
      </c>
      <c r="DO60" s="342">
        <f t="shared" si="58"/>
        <v>0.10356211603675591</v>
      </c>
      <c r="DP60" s="350">
        <f t="shared" si="59"/>
        <v>1.6322575284716729E-3</v>
      </c>
      <c r="DQ60" s="343">
        <v>24.75</v>
      </c>
      <c r="DR60" s="343">
        <v>23.010000229999999</v>
      </c>
      <c r="DS60" s="344">
        <f t="shared" si="71"/>
        <v>23.880000115000001</v>
      </c>
      <c r="DT60" s="344">
        <v>0.82</v>
      </c>
      <c r="DU60" s="345">
        <v>0.05</v>
      </c>
      <c r="DV60" s="342">
        <f t="shared" si="72"/>
        <v>8.847046569100403E-2</v>
      </c>
      <c r="DW60" s="350">
        <f t="shared" si="73"/>
        <v>2.7016419379099978E-3</v>
      </c>
      <c r="DX60" s="343">
        <v>32.47000122</v>
      </c>
      <c r="DY60" s="343">
        <v>29.399999619999999</v>
      </c>
      <c r="DZ60" s="344">
        <f t="shared" si="43"/>
        <v>30.935000420000001</v>
      </c>
      <c r="EA60" s="344">
        <v>1.6</v>
      </c>
      <c r="EB60" s="345">
        <v>6.1699999999999998E-2</v>
      </c>
      <c r="EC60" s="342">
        <f t="shared" si="65"/>
        <v>0.12069355562229145</v>
      </c>
      <c r="ED60" s="350">
        <f t="shared" si="66"/>
        <v>3.9234290535445082E-3</v>
      </c>
      <c r="EE60" s="343">
        <v>26.700000760000002</v>
      </c>
      <c r="EF60" s="343">
        <v>24.459999079999999</v>
      </c>
      <c r="EG60" s="344">
        <f t="shared" si="44"/>
        <v>25.579999919999999</v>
      </c>
      <c r="EH60" s="344">
        <v>1.272</v>
      </c>
      <c r="EI60" s="345">
        <v>3.7999999999999999E-2</v>
      </c>
      <c r="EJ60" s="342">
        <v>9.3408397959367173E-2</v>
      </c>
      <c r="EK60" s="350">
        <f t="shared" si="45"/>
        <v>4.7368784853048197E-3</v>
      </c>
      <c r="EL60" s="358">
        <v>23.25</v>
      </c>
      <c r="EM60" s="358">
        <v>21.38</v>
      </c>
      <c r="EN60" s="344">
        <f t="shared" si="46"/>
        <v>22.314999999999998</v>
      </c>
      <c r="EO60" s="359">
        <v>1.04</v>
      </c>
      <c r="EP60" s="345">
        <v>7.5700000000000003E-2</v>
      </c>
      <c r="EQ60" s="342">
        <f t="shared" si="47"/>
        <v>0.12945085895821973</v>
      </c>
      <c r="ER60" s="350">
        <f t="shared" si="48"/>
        <v>9.179776447593083E-3</v>
      </c>
      <c r="ES60" s="360">
        <v>27.5</v>
      </c>
      <c r="ET60" s="360">
        <v>23.65</v>
      </c>
      <c r="EU60" s="360">
        <f t="shared" si="49"/>
        <v>25.574999999999999</v>
      </c>
      <c r="EV60" s="359">
        <v>0.72</v>
      </c>
      <c r="EW60" s="345">
        <v>9.7500000000000003E-2</v>
      </c>
      <c r="EX60" s="342">
        <v>0.1303867544121875</v>
      </c>
      <c r="EY60" s="350">
        <f t="shared" si="50"/>
        <v>1.0374373994220559E-2</v>
      </c>
      <c r="FA60" s="346">
        <v>1.3</v>
      </c>
      <c r="FB60" s="346">
        <v>0.9</v>
      </c>
      <c r="FD60" s="346">
        <v>0.875</v>
      </c>
      <c r="FE60" s="361">
        <v>2.1728706999999998</v>
      </c>
      <c r="FF60" s="346">
        <v>5.2</v>
      </c>
      <c r="FH60" s="346">
        <v>0.8</v>
      </c>
      <c r="FI60" s="346">
        <v>2.1</v>
      </c>
      <c r="FK60" s="346">
        <v>0.72499999999999998</v>
      </c>
      <c r="FL60" s="346">
        <v>0.4</v>
      </c>
      <c r="FM60" s="344">
        <v>1.3</v>
      </c>
      <c r="FN60" s="344">
        <v>1.4</v>
      </c>
      <c r="FO60" s="344">
        <v>1.1000000000000001</v>
      </c>
      <c r="FQ60" s="344">
        <v>0.4</v>
      </c>
      <c r="FR60" s="344">
        <v>0.77500000000000002</v>
      </c>
      <c r="FS60" s="344">
        <v>0.82499999999999996</v>
      </c>
      <c r="FT60" s="344">
        <v>1.2869999999999999</v>
      </c>
      <c r="FU60" s="362">
        <v>1.79969701</v>
      </c>
      <c r="FV60" s="362">
        <v>2.0192991</v>
      </c>
      <c r="FW60" s="344">
        <f t="shared" si="51"/>
        <v>25.378866809999998</v>
      </c>
      <c r="FX60" s="342">
        <f t="shared" si="52"/>
        <v>0.11702127237887228</v>
      </c>
    </row>
    <row r="61" spans="1:180">
      <c r="A61" s="349">
        <v>37438</v>
      </c>
      <c r="B61" s="337">
        <v>23.350000380000001</v>
      </c>
      <c r="C61" s="337">
        <v>17.25</v>
      </c>
      <c r="D61" s="337">
        <f t="shared" si="0"/>
        <v>20.300000189999999</v>
      </c>
      <c r="E61" s="337">
        <v>1.08</v>
      </c>
      <c r="F61" s="338">
        <v>7.0000000000000007E-2</v>
      </c>
      <c r="G61" s="342">
        <f t="shared" si="1"/>
        <v>0.13119241870702014</v>
      </c>
      <c r="H61" s="350">
        <f t="shared" si="2"/>
        <v>6.8363356456126951E-3</v>
      </c>
      <c r="I61" s="337">
        <v>23.469999309999999</v>
      </c>
      <c r="J61" s="337">
        <v>17.559999470000001</v>
      </c>
      <c r="K61" s="340">
        <f t="shared" si="3"/>
        <v>20.51499939</v>
      </c>
      <c r="L61" s="340">
        <v>1.18</v>
      </c>
      <c r="M61" s="338">
        <v>7.1400000000000005E-2</v>
      </c>
      <c r="N61" s="342">
        <f t="shared" si="4"/>
        <v>0.1377569616290486</v>
      </c>
      <c r="O61" s="350">
        <f t="shared" si="5"/>
        <v>4.9696677061053535E-3</v>
      </c>
      <c r="U61" s="342"/>
      <c r="W61" s="343">
        <v>27.530000690000001</v>
      </c>
      <c r="X61" s="343">
        <v>21.649999619999999</v>
      </c>
      <c r="Y61" s="344">
        <f t="shared" si="9"/>
        <v>24.590000154999998</v>
      </c>
      <c r="Z61" s="344">
        <v>0.7</v>
      </c>
      <c r="AA61" s="345">
        <v>7.3999999999999996E-2</v>
      </c>
      <c r="AB61" s="342">
        <f t="shared" si="10"/>
        <v>0.10654597199685001</v>
      </c>
      <c r="AC61" s="350">
        <f t="shared" si="11"/>
        <v>3.7369421498913949E-3</v>
      </c>
      <c r="AD61" s="358">
        <v>34.72</v>
      </c>
      <c r="AE61" s="358">
        <v>28.67</v>
      </c>
      <c r="AF61" s="344">
        <f t="shared" si="12"/>
        <v>31.695</v>
      </c>
      <c r="AG61" s="358">
        <f t="shared" si="70"/>
        <v>0.68</v>
      </c>
      <c r="AH61" s="345">
        <v>0.1019</v>
      </c>
      <c r="AI61" s="342">
        <f t="shared" si="13"/>
        <v>0.12699648973786171</v>
      </c>
      <c r="AJ61" s="350">
        <f t="shared" si="14"/>
        <v>1.1025590730595289E-2</v>
      </c>
      <c r="AK61" s="343">
        <v>38.189998629999998</v>
      </c>
      <c r="AL61" s="343">
        <v>27.409999849999998</v>
      </c>
      <c r="AM61" s="344">
        <f t="shared" si="15"/>
        <v>32.799999239999998</v>
      </c>
      <c r="AN61" s="344">
        <v>1.78</v>
      </c>
      <c r="AO61" s="345">
        <v>6.7100000000000007E-2</v>
      </c>
      <c r="AP61" s="342">
        <f t="shared" si="53"/>
        <v>0.12937586653347721</v>
      </c>
      <c r="AQ61" s="350">
        <f t="shared" si="54"/>
        <v>2.696670605761195E-2</v>
      </c>
      <c r="AT61" s="344"/>
      <c r="AU61" s="344"/>
      <c r="AW61" s="342"/>
      <c r="AX61" s="350"/>
      <c r="AY61" s="343">
        <v>31.100000380000001</v>
      </c>
      <c r="AZ61" s="343">
        <v>24.350000380000001</v>
      </c>
      <c r="BA61" s="344">
        <f t="shared" si="17"/>
        <v>27.725000380000001</v>
      </c>
      <c r="BB61" s="343">
        <v>1.2</v>
      </c>
      <c r="BC61" s="345">
        <v>6.6699999999999995E-2</v>
      </c>
      <c r="BD61" s="342">
        <f t="shared" si="18"/>
        <v>0.11613575991955449</v>
      </c>
      <c r="BE61" s="350">
        <f t="shared" si="19"/>
        <v>3.7241506347026063E-3</v>
      </c>
      <c r="BF61" s="343">
        <v>47.83000183</v>
      </c>
      <c r="BG61" s="343">
        <v>18.090000150000002</v>
      </c>
      <c r="BH61" s="344">
        <f t="shared" si="20"/>
        <v>32.960000989999998</v>
      </c>
      <c r="BI61" s="344">
        <v>1.84</v>
      </c>
      <c r="BJ61" s="345">
        <v>0.06</v>
      </c>
      <c r="BK61" s="342">
        <f t="shared" si="21"/>
        <v>0.12367533159638477</v>
      </c>
      <c r="BL61" s="350">
        <f t="shared" si="22"/>
        <v>1.041054975723694E-2</v>
      </c>
      <c r="BM61" s="350"/>
      <c r="BN61" s="350"/>
      <c r="BO61" s="350"/>
      <c r="BP61" s="350"/>
      <c r="BQ61" s="350"/>
      <c r="BR61" s="350"/>
      <c r="BS61" s="350"/>
      <c r="BT61" s="343">
        <v>30.200000760000002</v>
      </c>
      <c r="BU61" s="343">
        <v>23.459999079999999</v>
      </c>
      <c r="BV61" s="344">
        <f t="shared" si="74"/>
        <v>26.829999919999999</v>
      </c>
      <c r="BW61" s="344">
        <v>1.26</v>
      </c>
      <c r="BX61" s="345">
        <v>5.2999999999999999E-2</v>
      </c>
      <c r="BY61" s="342">
        <f t="shared" si="75"/>
        <v>0.10602700504859808</v>
      </c>
      <c r="BZ61" s="350">
        <f t="shared" si="76"/>
        <v>3.081241840961911E-3</v>
      </c>
      <c r="CA61" s="341">
        <v>27.450000760000002</v>
      </c>
      <c r="CB61" s="341">
        <v>15.869999890000001</v>
      </c>
      <c r="CC61" s="344">
        <f t="shared" si="67"/>
        <v>21.660000325000002</v>
      </c>
      <c r="CD61" s="339">
        <v>0.98</v>
      </c>
      <c r="CE61" s="345">
        <v>7.6700000000000004E-2</v>
      </c>
      <c r="CF61" s="342">
        <f t="shared" si="68"/>
        <v>0.12890202221961444</v>
      </c>
      <c r="CG61" s="350">
        <f t="shared" si="69"/>
        <v>2.0667645701726604E-3</v>
      </c>
      <c r="CH61" s="343">
        <v>22.190000529999999</v>
      </c>
      <c r="CI61" s="343">
        <v>14.619999890000001</v>
      </c>
      <c r="CJ61" s="344">
        <f t="shared" si="29"/>
        <v>18.405000210000001</v>
      </c>
      <c r="CK61" s="344">
        <v>0.62</v>
      </c>
      <c r="CL61" s="345">
        <v>9.1999999999999998E-2</v>
      </c>
      <c r="CM61" s="342">
        <f t="shared" si="63"/>
        <v>0.13123968721725499</v>
      </c>
      <c r="CN61" s="350">
        <f t="shared" si="64"/>
        <v>6.8387987711851809E-3</v>
      </c>
      <c r="CO61" s="343">
        <v>37.97000122</v>
      </c>
      <c r="CP61" s="343">
        <v>29.06999969</v>
      </c>
      <c r="CQ61" s="344">
        <f t="shared" si="32"/>
        <v>33.520000455000002</v>
      </c>
      <c r="CR61" s="344">
        <v>2.08</v>
      </c>
      <c r="CS61" s="345">
        <v>5.6899999999999999E-2</v>
      </c>
      <c r="CT61" s="342">
        <f t="shared" si="33"/>
        <v>0.12764450136404593</v>
      </c>
      <c r="CU61" s="350">
        <f t="shared" si="34"/>
        <v>7.1631069054514818E-3</v>
      </c>
      <c r="CV61" s="343">
        <v>37.700000760000002</v>
      </c>
      <c r="CW61" s="343">
        <v>27.350000380000001</v>
      </c>
      <c r="CX61" s="344">
        <f t="shared" si="35"/>
        <v>32.525000570000003</v>
      </c>
      <c r="CY61" s="344">
        <v>1.6</v>
      </c>
      <c r="CZ61" s="345">
        <v>4.4999999999999998E-2</v>
      </c>
      <c r="DA61" s="342">
        <f t="shared" si="36"/>
        <v>0.10017208344284012</v>
      </c>
      <c r="DB61" s="350">
        <f t="shared" si="37"/>
        <v>4.4168299371216534E-3</v>
      </c>
      <c r="DC61" s="346"/>
      <c r="DD61" s="346"/>
      <c r="DE61" s="346"/>
      <c r="DF61" s="346"/>
      <c r="DH61" s="342"/>
      <c r="DI61" s="350"/>
      <c r="DJ61" s="341">
        <v>36.049999239999998</v>
      </c>
      <c r="DK61" s="341">
        <v>28.200000760000002</v>
      </c>
      <c r="DL61" s="344">
        <f t="shared" si="39"/>
        <v>32.125</v>
      </c>
      <c r="DM61" s="344">
        <v>1.5</v>
      </c>
      <c r="DN61" s="342">
        <v>5.33E-2</v>
      </c>
      <c r="DO61" s="342">
        <f t="shared" si="58"/>
        <v>0.10603183859426402</v>
      </c>
      <c r="DP61" s="350">
        <f t="shared" si="59"/>
        <v>1.7000729976410329E-3</v>
      </c>
      <c r="DQ61" s="343">
        <v>24.75</v>
      </c>
      <c r="DR61" s="343">
        <v>18.100000380000001</v>
      </c>
      <c r="DS61" s="344">
        <f t="shared" si="71"/>
        <v>21.425000189999999</v>
      </c>
      <c r="DT61" s="344">
        <v>0.82</v>
      </c>
      <c r="DU61" s="345">
        <v>0.05</v>
      </c>
      <c r="DV61" s="342">
        <f t="shared" si="72"/>
        <v>9.2945174887823834E-2</v>
      </c>
      <c r="DW61" s="350">
        <f t="shared" si="73"/>
        <v>2.887352698528977E-3</v>
      </c>
      <c r="DX61" s="343">
        <v>33.08000183</v>
      </c>
      <c r="DY61" s="343">
        <v>25.670000080000001</v>
      </c>
      <c r="DZ61" s="344">
        <f t="shared" si="43"/>
        <v>29.375000955000001</v>
      </c>
      <c r="EA61" s="344">
        <v>1.65</v>
      </c>
      <c r="EB61" s="345">
        <v>6.1699999999999998E-2</v>
      </c>
      <c r="EC61" s="342">
        <f t="shared" si="65"/>
        <v>0.1258802797441223</v>
      </c>
      <c r="ED61" s="350">
        <f t="shared" si="66"/>
        <v>4.1627749640273728E-3</v>
      </c>
      <c r="EE61" s="343">
        <v>26.219999309999999</v>
      </c>
      <c r="EF61" s="343">
        <v>19.25</v>
      </c>
      <c r="EG61" s="344">
        <f t="shared" si="44"/>
        <v>22.734999654999999</v>
      </c>
      <c r="EH61" s="344">
        <v>1.272</v>
      </c>
      <c r="EI61" s="345">
        <v>4.3999999999999997E-2</v>
      </c>
      <c r="EJ61" s="342">
        <v>0.10685626346265331</v>
      </c>
      <c r="EK61" s="350">
        <f t="shared" si="45"/>
        <v>5.5125154118326539E-3</v>
      </c>
      <c r="EL61" s="358">
        <v>22.84</v>
      </c>
      <c r="EM61" s="358">
        <v>15.61</v>
      </c>
      <c r="EN61" s="344">
        <f t="shared" si="46"/>
        <v>19.225000000000001</v>
      </c>
      <c r="EO61" s="359">
        <v>1.04</v>
      </c>
      <c r="EP61" s="345">
        <v>7.5700000000000003E-2</v>
      </c>
      <c r="EQ61" s="342">
        <f t="shared" si="47"/>
        <v>0.13827447638920032</v>
      </c>
      <c r="ER61" s="350">
        <f t="shared" si="48"/>
        <v>8.5748219678512521E-3</v>
      </c>
      <c r="ES61" s="360">
        <v>25.04</v>
      </c>
      <c r="ET61" s="360">
        <v>18.010000000000002</v>
      </c>
      <c r="EU61" s="360">
        <f t="shared" si="49"/>
        <v>21.524999999999999</v>
      </c>
      <c r="EV61" s="359">
        <v>0.72</v>
      </c>
      <c r="EW61" s="345">
        <v>9.7500000000000003E-2</v>
      </c>
      <c r="EX61" s="342">
        <v>0.13665618112127609</v>
      </c>
      <c r="EY61" s="350">
        <f t="shared" si="50"/>
        <v>1.0120750153241162E-2</v>
      </c>
      <c r="FA61" s="346">
        <v>1.3</v>
      </c>
      <c r="FB61" s="346">
        <v>0.9</v>
      </c>
      <c r="FD61" s="346">
        <v>0.875</v>
      </c>
      <c r="FE61" s="361">
        <v>2.1659023099999999</v>
      </c>
      <c r="FF61" s="346">
        <v>5.2</v>
      </c>
      <c r="FH61" s="346">
        <v>0.8</v>
      </c>
      <c r="FI61" s="346">
        <v>2.1</v>
      </c>
      <c r="FK61" s="346">
        <v>0.72499999999999998</v>
      </c>
      <c r="FL61" s="346">
        <v>0.4</v>
      </c>
      <c r="FM61" s="344">
        <v>1.3</v>
      </c>
      <c r="FN61" s="344">
        <v>1.4</v>
      </c>
      <c r="FO61" s="344">
        <v>1.1000000000000001</v>
      </c>
      <c r="FQ61" s="344">
        <v>0.4</v>
      </c>
      <c r="FR61" s="344">
        <v>0.77500000000000002</v>
      </c>
      <c r="FS61" s="344">
        <v>0.82499999999999996</v>
      </c>
      <c r="FT61" s="344">
        <v>1.2869999999999999</v>
      </c>
      <c r="FU61" s="362">
        <v>1.5470765499999999</v>
      </c>
      <c r="FV61" s="362">
        <v>1.8476178000000001</v>
      </c>
      <c r="FW61" s="344">
        <f t="shared" si="51"/>
        <v>24.947596659999995</v>
      </c>
      <c r="FX61" s="342">
        <f t="shared" si="52"/>
        <v>0.12419497289977156</v>
      </c>
    </row>
    <row r="62" spans="1:180">
      <c r="A62" s="349">
        <v>37469</v>
      </c>
      <c r="B62" s="337">
        <v>23.280000690000001</v>
      </c>
      <c r="C62" s="337">
        <v>20.5</v>
      </c>
      <c r="D62" s="337">
        <f t="shared" si="0"/>
        <v>21.890000345000001</v>
      </c>
      <c r="E62" s="337">
        <v>1.08</v>
      </c>
      <c r="F62" s="338">
        <v>7.1300000000000002E-2</v>
      </c>
      <c r="G62" s="342">
        <f t="shared" si="1"/>
        <v>0.12803019316385678</v>
      </c>
      <c r="H62" s="350">
        <f t="shared" si="2"/>
        <v>6.373940575274818E-3</v>
      </c>
      <c r="I62" s="337">
        <v>22.950000760000002</v>
      </c>
      <c r="J62" s="337">
        <v>20.409999849999998</v>
      </c>
      <c r="K62" s="340">
        <f t="shared" si="3"/>
        <v>21.680000305</v>
      </c>
      <c r="L62" s="340">
        <v>1.18</v>
      </c>
      <c r="M62" s="338">
        <v>7.1400000000000005E-2</v>
      </c>
      <c r="N62" s="342">
        <f t="shared" si="4"/>
        <v>0.1341148193395798</v>
      </c>
      <c r="O62" s="350">
        <f t="shared" si="5"/>
        <v>4.9638592270347141E-3</v>
      </c>
      <c r="U62" s="342"/>
      <c r="V62" s="366"/>
      <c r="W62" s="343">
        <v>27.200000760000002</v>
      </c>
      <c r="X62" s="343">
        <v>24.290000920000001</v>
      </c>
      <c r="Y62" s="344">
        <f t="shared" si="9"/>
        <v>25.745000840000003</v>
      </c>
      <c r="Z62" s="344">
        <v>0.7</v>
      </c>
      <c r="AA62" s="345">
        <v>7.3999999999999996E-2</v>
      </c>
      <c r="AB62" s="342">
        <f t="shared" si="10"/>
        <v>0.10507021080560186</v>
      </c>
      <c r="AC62" s="350">
        <f t="shared" si="11"/>
        <v>3.8814463012376834E-3</v>
      </c>
      <c r="AD62" s="358">
        <v>36.49</v>
      </c>
      <c r="AE62" s="358">
        <v>32.82</v>
      </c>
      <c r="AF62" s="344">
        <f t="shared" si="12"/>
        <v>34.655000000000001</v>
      </c>
      <c r="AG62" s="358">
        <f t="shared" si="70"/>
        <v>0.68</v>
      </c>
      <c r="AH62" s="345">
        <v>0.1019</v>
      </c>
      <c r="AI62" s="342">
        <f t="shared" si="13"/>
        <v>0.1248363321771766</v>
      </c>
      <c r="AJ62" s="350">
        <f t="shared" si="14"/>
        <v>1.1888311837427033E-2</v>
      </c>
      <c r="AK62" s="343">
        <v>36.680000309999997</v>
      </c>
      <c r="AL62" s="343">
        <v>33.77999878</v>
      </c>
      <c r="AM62" s="344">
        <f t="shared" si="15"/>
        <v>35.229999544999998</v>
      </c>
      <c r="AN62" s="344">
        <v>1.78</v>
      </c>
      <c r="AO62" s="345">
        <v>6.7100000000000007E-2</v>
      </c>
      <c r="AP62" s="342">
        <f t="shared" si="53"/>
        <v>0.1249949629462439</v>
      </c>
      <c r="AQ62" s="350">
        <f t="shared" si="54"/>
        <v>2.5206065515174313E-2</v>
      </c>
      <c r="AT62" s="344"/>
      <c r="AU62" s="344"/>
      <c r="AW62" s="342"/>
      <c r="AX62" s="350"/>
      <c r="AY62" s="343">
        <v>32.869998930000001</v>
      </c>
      <c r="AZ62" s="343">
        <v>29.5</v>
      </c>
      <c r="BA62" s="344">
        <f t="shared" si="17"/>
        <v>31.184999465000001</v>
      </c>
      <c r="BB62" s="343">
        <v>1.2</v>
      </c>
      <c r="BC62" s="345">
        <v>6.6699999999999995E-2</v>
      </c>
      <c r="BD62" s="342">
        <f t="shared" si="18"/>
        <v>0.11056774230981259</v>
      </c>
      <c r="BE62" s="350">
        <f t="shared" si="19"/>
        <v>3.6095101056692193E-3</v>
      </c>
      <c r="BF62" s="343">
        <v>31.5</v>
      </c>
      <c r="BG62" s="343">
        <v>23.799999239999998</v>
      </c>
      <c r="BH62" s="344">
        <f t="shared" si="20"/>
        <v>27.649999619999999</v>
      </c>
      <c r="BI62" s="344">
        <v>1.84</v>
      </c>
      <c r="BJ62" s="345">
        <v>0.06</v>
      </c>
      <c r="BK62" s="342">
        <f t="shared" si="21"/>
        <v>0.13622477537029187</v>
      </c>
      <c r="BL62" s="350">
        <f t="shared" si="22"/>
        <v>8.6851141494620043E-3</v>
      </c>
      <c r="BM62" s="350"/>
      <c r="BN62" s="350"/>
      <c r="BO62" s="350"/>
      <c r="BP62" s="350"/>
      <c r="BQ62" s="350"/>
      <c r="BR62" s="350"/>
      <c r="BS62" s="350"/>
      <c r="BT62" s="343">
        <v>29.700000760000002</v>
      </c>
      <c r="BU62" s="343">
        <v>27.530000690000001</v>
      </c>
      <c r="BV62" s="344">
        <f t="shared" si="74"/>
        <v>28.615000725000002</v>
      </c>
      <c r="BW62" s="344">
        <v>1.26</v>
      </c>
      <c r="BX62" s="345">
        <v>5.2999999999999999E-2</v>
      </c>
      <c r="BY62" s="342">
        <f t="shared" si="75"/>
        <v>0.10266184129423617</v>
      </c>
      <c r="BZ62" s="350">
        <f t="shared" si="76"/>
        <v>3.0589979107729114E-3</v>
      </c>
      <c r="CA62" s="341">
        <v>20.600000380000001</v>
      </c>
      <c r="CB62" s="341">
        <v>17.850000380000001</v>
      </c>
      <c r="CC62" s="344">
        <f t="shared" si="67"/>
        <v>19.225000380000001</v>
      </c>
      <c r="CD62" s="339">
        <v>0.98</v>
      </c>
      <c r="CE62" s="345">
        <v>7.6700000000000004E-2</v>
      </c>
      <c r="CF62" s="342">
        <f t="shared" si="68"/>
        <v>0.13564673104097036</v>
      </c>
      <c r="CG62" s="350">
        <f t="shared" si="69"/>
        <v>2.0224950387121555E-3</v>
      </c>
      <c r="CH62" s="343">
        <v>21</v>
      </c>
      <c r="CI62" s="343">
        <v>17.209999079999999</v>
      </c>
      <c r="CJ62" s="344">
        <f t="shared" si="29"/>
        <v>19.104999540000001</v>
      </c>
      <c r="CK62" s="344">
        <v>0.62</v>
      </c>
      <c r="CL62" s="345">
        <v>8.9200000000000002E-2</v>
      </c>
      <c r="CM62" s="342">
        <f t="shared" si="63"/>
        <v>0.12688669436994715</v>
      </c>
      <c r="CN62" s="350">
        <f t="shared" si="64"/>
        <v>6.156763814592037E-3</v>
      </c>
      <c r="CO62" s="343">
        <v>33.950000760000002</v>
      </c>
      <c r="CP62" s="343">
        <v>27.799999239999998</v>
      </c>
      <c r="CQ62" s="344">
        <f t="shared" si="32"/>
        <v>30.875</v>
      </c>
      <c r="CR62" s="344">
        <v>2.08</v>
      </c>
      <c r="CS62" s="345">
        <v>5.7500000000000002E-2</v>
      </c>
      <c r="CT62" s="342">
        <f t="shared" si="33"/>
        <v>0.13450960300808035</v>
      </c>
      <c r="CU62" s="350">
        <f t="shared" si="34"/>
        <v>6.9854452984249582E-3</v>
      </c>
      <c r="CV62" s="343">
        <v>37.209999080000003</v>
      </c>
      <c r="CW62" s="343">
        <v>32.799999239999998</v>
      </c>
      <c r="CX62" s="344">
        <f t="shared" si="35"/>
        <v>35.004999159999997</v>
      </c>
      <c r="CY62" s="344">
        <v>1.6</v>
      </c>
      <c r="CZ62" s="345">
        <v>4.4999999999999998E-2</v>
      </c>
      <c r="DA62" s="342">
        <f t="shared" si="36"/>
        <v>9.6192981311103987E-2</v>
      </c>
      <c r="DB62" s="350">
        <f t="shared" si="37"/>
        <v>4.4824490769231427E-3</v>
      </c>
      <c r="DC62" s="346"/>
      <c r="DD62" s="346"/>
      <c r="DE62" s="346"/>
      <c r="DF62" s="346"/>
      <c r="DH62" s="342"/>
      <c r="DI62" s="350"/>
      <c r="DJ62" s="341">
        <v>33.599998470000003</v>
      </c>
      <c r="DK62" s="341">
        <v>31.799999239999998</v>
      </c>
      <c r="DL62" s="344">
        <f t="shared" si="39"/>
        <v>32.699998855000004</v>
      </c>
      <c r="DM62" s="344">
        <v>1.5</v>
      </c>
      <c r="DN62" s="342">
        <v>5.33E-2</v>
      </c>
      <c r="DO62" s="342">
        <f t="shared" si="58"/>
        <v>0.10508784628724532</v>
      </c>
      <c r="DP62" s="350">
        <f t="shared" si="59"/>
        <v>1.7674005494675189E-3</v>
      </c>
      <c r="DQ62" s="343">
        <v>23.649999619999999</v>
      </c>
      <c r="DR62" s="343">
        <v>21.149999619999999</v>
      </c>
      <c r="DS62" s="344">
        <f t="shared" si="71"/>
        <v>22.399999619999999</v>
      </c>
      <c r="DT62" s="344">
        <v>0.82</v>
      </c>
      <c r="DU62" s="345">
        <v>5.7500000000000002E-2</v>
      </c>
      <c r="DV62" s="342">
        <f t="shared" si="72"/>
        <v>9.8842159963684173E-2</v>
      </c>
      <c r="DW62" s="350">
        <f t="shared" si="73"/>
        <v>3.0295766320681196E-3</v>
      </c>
      <c r="DX62" s="343">
        <v>36.479999540000001</v>
      </c>
      <c r="DY62" s="343">
        <v>30.899999619999999</v>
      </c>
      <c r="DZ62" s="344">
        <f t="shared" si="43"/>
        <v>33.689999579999999</v>
      </c>
      <c r="EA62" s="344">
        <v>1.65</v>
      </c>
      <c r="EB62" s="345">
        <v>6.88E-2</v>
      </c>
      <c r="EC62" s="342">
        <f t="shared" si="65"/>
        <v>0.1249749499204027</v>
      </c>
      <c r="ED62" s="350">
        <f t="shared" si="66"/>
        <v>4.4147071401430902E-3</v>
      </c>
      <c r="EE62" s="343">
        <v>25.149999619999999</v>
      </c>
      <c r="EF62" s="343">
        <v>23.5</v>
      </c>
      <c r="EG62" s="344">
        <f t="shared" si="44"/>
        <v>24.324999810000001</v>
      </c>
      <c r="EH62" s="344">
        <v>1.272</v>
      </c>
      <c r="EI62" s="345">
        <v>4.3999999999999997E-2</v>
      </c>
      <c r="EJ62" s="342">
        <v>0.10266313155616347</v>
      </c>
      <c r="EK62" s="350">
        <f t="shared" si="45"/>
        <v>4.9523970372531935E-3</v>
      </c>
      <c r="EL62" s="358">
        <v>21</v>
      </c>
      <c r="EM62" s="358">
        <v>18.600000000000001</v>
      </c>
      <c r="EN62" s="344">
        <f t="shared" si="46"/>
        <v>19.8</v>
      </c>
      <c r="EO62" s="359">
        <v>1.04</v>
      </c>
      <c r="EP62" s="345">
        <v>7.5700000000000003E-2</v>
      </c>
      <c r="EQ62" s="342">
        <f t="shared" si="47"/>
        <v>0.136419712910266</v>
      </c>
      <c r="ER62" s="350">
        <f t="shared" si="48"/>
        <v>9.6876144765339865E-3</v>
      </c>
      <c r="ES62" s="360">
        <v>25.61</v>
      </c>
      <c r="ET62" s="360">
        <v>21.3</v>
      </c>
      <c r="EU62" s="360">
        <f t="shared" si="49"/>
        <v>23.454999999999998</v>
      </c>
      <c r="EV62" s="359">
        <v>0.72</v>
      </c>
      <c r="EW62" s="345">
        <v>0.1013</v>
      </c>
      <c r="EX62" s="342">
        <v>0.13731952528601421</v>
      </c>
      <c r="EY62" s="350">
        <f t="shared" si="50"/>
        <v>1.2244362533218736E-2</v>
      </c>
      <c r="FA62" s="346">
        <v>1.1395200000000001</v>
      </c>
      <c r="FB62" s="346">
        <v>0.847167</v>
      </c>
      <c r="FD62" s="346">
        <v>0.84555199999999997</v>
      </c>
      <c r="FE62" s="361">
        <v>2.1797441999999996</v>
      </c>
      <c r="FF62" s="346">
        <v>4.6157139999999997</v>
      </c>
      <c r="FH62" s="346">
        <v>0.74721599999999999</v>
      </c>
      <c r="FI62" s="346">
        <v>1.4593039999999999</v>
      </c>
      <c r="FK62" s="346">
        <v>0.68201900000000004</v>
      </c>
      <c r="FL62" s="346">
        <v>0.341275</v>
      </c>
      <c r="FM62" s="344">
        <v>1.1106130000000001</v>
      </c>
      <c r="FN62" s="344">
        <v>1.1886859999999999</v>
      </c>
      <c r="FO62" s="344">
        <v>1.066592</v>
      </c>
      <c r="FQ62" s="344">
        <v>0.38495400000000002</v>
      </c>
      <c r="FR62" s="344">
        <v>0.70156200000000002</v>
      </c>
      <c r="FS62" s="344">
        <v>0.80854700000000002</v>
      </c>
      <c r="FT62" s="344">
        <v>1.1041479999999999</v>
      </c>
      <c r="FU62" s="362">
        <v>1.6254217200000003</v>
      </c>
      <c r="FV62" s="362">
        <v>2.0409399600000002</v>
      </c>
      <c r="FW62" s="344">
        <f t="shared" si="51"/>
        <v>22.888974880000003</v>
      </c>
      <c r="FX62" s="342">
        <f t="shared" si="52"/>
        <v>0.12341045721938966</v>
      </c>
    </row>
    <row r="63" spans="1:180">
      <c r="A63" s="349">
        <v>37500</v>
      </c>
      <c r="B63" s="337">
        <v>23.7</v>
      </c>
      <c r="C63" s="337">
        <v>21.52</v>
      </c>
      <c r="D63" s="337">
        <f t="shared" si="0"/>
        <v>22.61</v>
      </c>
      <c r="E63" s="337">
        <v>1.08</v>
      </c>
      <c r="F63" s="338">
        <v>7.1300000000000002E-2</v>
      </c>
      <c r="G63" s="342">
        <f t="shared" si="1"/>
        <v>0.12618968168744193</v>
      </c>
      <c r="H63" s="350">
        <f t="shared" si="2"/>
        <v>6.6250023984847396E-3</v>
      </c>
      <c r="I63" s="337">
        <v>22.35</v>
      </c>
      <c r="J63" s="337">
        <v>20.7</v>
      </c>
      <c r="K63" s="340">
        <f t="shared" si="3"/>
        <v>21.524999999999999</v>
      </c>
      <c r="L63" s="340">
        <v>1.18</v>
      </c>
      <c r="M63" s="338">
        <v>7.7100000000000002E-2</v>
      </c>
      <c r="N63" s="342">
        <f t="shared" si="4"/>
        <v>0.14061228076248411</v>
      </c>
      <c r="O63" s="350">
        <f t="shared" si="5"/>
        <v>5.3693016706863545E-3</v>
      </c>
      <c r="U63" s="342"/>
      <c r="W63" s="343">
        <v>26.49</v>
      </c>
      <c r="X63" s="343">
        <v>23.84</v>
      </c>
      <c r="Y63" s="344">
        <f t="shared" si="9"/>
        <v>25.164999999999999</v>
      </c>
      <c r="Z63" s="344">
        <v>0.72</v>
      </c>
      <c r="AA63" s="345">
        <v>7.3999999999999996E-2</v>
      </c>
      <c r="AB63" s="342">
        <f t="shared" si="10"/>
        <v>0.10671282178210273</v>
      </c>
      <c r="AC63" s="350">
        <f t="shared" si="11"/>
        <v>4.010679196413524E-3</v>
      </c>
      <c r="AD63" s="358">
        <v>36.25</v>
      </c>
      <c r="AE63" s="358">
        <v>33.17</v>
      </c>
      <c r="AF63" s="344">
        <f t="shared" si="12"/>
        <v>34.71</v>
      </c>
      <c r="AG63" s="358">
        <f t="shared" si="70"/>
        <v>0.68</v>
      </c>
      <c r="AH63" s="345">
        <v>0.1019</v>
      </c>
      <c r="AI63" s="342">
        <f t="shared" si="13"/>
        <v>0.12479970742246849</v>
      </c>
      <c r="AJ63" s="350">
        <f t="shared" si="14"/>
        <v>1.1574463775325708E-2</v>
      </c>
      <c r="AK63" s="343">
        <v>34.85</v>
      </c>
      <c r="AL63" s="343">
        <v>31.96</v>
      </c>
      <c r="AM63" s="344">
        <f t="shared" si="15"/>
        <v>33.405000000000001</v>
      </c>
      <c r="AN63" s="344">
        <v>1.78</v>
      </c>
      <c r="AO63" s="345">
        <v>7.7499999999999999E-2</v>
      </c>
      <c r="AP63" s="342">
        <f t="shared" si="53"/>
        <v>0.1392200413186151</v>
      </c>
      <c r="AQ63" s="350">
        <f t="shared" si="54"/>
        <v>2.8822052126559732E-2</v>
      </c>
      <c r="AT63" s="344"/>
      <c r="AU63" s="344"/>
      <c r="AW63" s="342"/>
      <c r="AX63" s="350"/>
      <c r="AY63" s="343">
        <v>33.29</v>
      </c>
      <c r="AZ63" s="343">
        <v>30.65</v>
      </c>
      <c r="BA63" s="344">
        <f t="shared" si="17"/>
        <v>31.97</v>
      </c>
      <c r="BB63" s="343">
        <v>1.2</v>
      </c>
      <c r="BC63" s="345">
        <v>6.6699999999999995E-2</v>
      </c>
      <c r="BD63" s="342">
        <f t="shared" si="18"/>
        <v>0.10947467168285052</v>
      </c>
      <c r="BE63" s="350">
        <f t="shared" si="19"/>
        <v>3.8604436079425876E-3</v>
      </c>
      <c r="BF63" s="343">
        <v>29.39</v>
      </c>
      <c r="BG63" s="343">
        <v>17.25</v>
      </c>
      <c r="BH63" s="344">
        <f t="shared" si="20"/>
        <v>23.32</v>
      </c>
      <c r="BI63" s="344">
        <v>1.84</v>
      </c>
      <c r="BJ63" s="345">
        <v>0.06</v>
      </c>
      <c r="BK63" s="342">
        <f t="shared" si="21"/>
        <v>0.15081843723183863</v>
      </c>
      <c r="BL63" s="350">
        <f t="shared" si="22"/>
        <v>8.0885675199484971E-3</v>
      </c>
      <c r="BM63" s="350"/>
      <c r="BN63" s="350"/>
      <c r="BO63" s="350"/>
      <c r="BP63" s="350"/>
      <c r="BQ63" s="350"/>
      <c r="BR63" s="350"/>
      <c r="BS63" s="350"/>
      <c r="BT63" s="343">
        <v>29.99</v>
      </c>
      <c r="BU63" s="343">
        <v>27</v>
      </c>
      <c r="BV63" s="344">
        <f t="shared" si="74"/>
        <v>28.494999999999997</v>
      </c>
      <c r="BW63" s="344">
        <v>1.26</v>
      </c>
      <c r="BX63" s="345">
        <v>5.2999999999999999E-2</v>
      </c>
      <c r="BY63" s="342">
        <f t="shared" si="75"/>
        <v>0.10287462514517975</v>
      </c>
      <c r="BZ63" s="350">
        <f t="shared" si="76"/>
        <v>3.1746941146214031E-3</v>
      </c>
      <c r="CA63" s="341">
        <v>22.25</v>
      </c>
      <c r="CB63" s="341">
        <v>18.84</v>
      </c>
      <c r="CC63" s="344">
        <f t="shared" si="67"/>
        <v>20.545000000000002</v>
      </c>
      <c r="CD63" s="339">
        <v>0.98</v>
      </c>
      <c r="CE63" s="345">
        <v>7.6700000000000004E-2</v>
      </c>
      <c r="CF63" s="342">
        <f t="shared" si="68"/>
        <v>0.13178834368553027</v>
      </c>
      <c r="CG63" s="350">
        <f t="shared" si="69"/>
        <v>1.896096341077324E-3</v>
      </c>
      <c r="CH63" s="343">
        <v>19.950000760000002</v>
      </c>
      <c r="CI63" s="343">
        <v>17.850000380000001</v>
      </c>
      <c r="CJ63" s="344">
        <f t="shared" si="29"/>
        <v>18.900000570000003</v>
      </c>
      <c r="CK63" s="344">
        <v>0.62</v>
      </c>
      <c r="CL63" s="345">
        <v>8.5800000000000001E-2</v>
      </c>
      <c r="CM63" s="342">
        <f t="shared" si="63"/>
        <v>0.12378181552336809</v>
      </c>
      <c r="CN63" s="350">
        <f t="shared" si="64"/>
        <v>6.4316246512022626E-3</v>
      </c>
      <c r="CO63" s="343">
        <v>35.32</v>
      </c>
      <c r="CP63" s="343">
        <v>32.51</v>
      </c>
      <c r="CQ63" s="344">
        <f t="shared" si="32"/>
        <v>33.914999999999999</v>
      </c>
      <c r="CR63" s="344">
        <v>2.08</v>
      </c>
      <c r="CS63" s="345">
        <v>5.7500000000000002E-2</v>
      </c>
      <c r="CT63" s="342">
        <f t="shared" si="33"/>
        <v>0.12744035140646193</v>
      </c>
      <c r="CU63" s="350">
        <f t="shared" si="34"/>
        <v>6.4119823976678389E-3</v>
      </c>
      <c r="CV63" s="343">
        <v>37</v>
      </c>
      <c r="CW63" s="343">
        <v>33.619999999999997</v>
      </c>
      <c r="CX63" s="344">
        <f t="shared" si="35"/>
        <v>35.31</v>
      </c>
      <c r="CY63" s="344">
        <v>1.6</v>
      </c>
      <c r="CZ63" s="345">
        <v>4.4999999999999998E-2</v>
      </c>
      <c r="DA63" s="342">
        <f t="shared" si="36"/>
        <v>9.5742893679111596E-2</v>
      </c>
      <c r="DB63" s="350">
        <f t="shared" si="37"/>
        <v>4.6835768062453483E-3</v>
      </c>
      <c r="DC63" s="346"/>
      <c r="DD63" s="346"/>
      <c r="DE63" s="346"/>
      <c r="DF63" s="346"/>
      <c r="DH63" s="342"/>
      <c r="DI63" s="350"/>
      <c r="DJ63" s="341">
        <v>33.1</v>
      </c>
      <c r="DK63" s="341">
        <v>31.01</v>
      </c>
      <c r="DL63" s="344">
        <f t="shared" si="39"/>
        <v>32.055</v>
      </c>
      <c r="DM63" s="344">
        <v>1.5</v>
      </c>
      <c r="DN63" s="342">
        <v>5.33E-2</v>
      </c>
      <c r="DO63" s="342">
        <f t="shared" si="58"/>
        <v>0.10614911422753681</v>
      </c>
      <c r="DP63" s="350">
        <f t="shared" si="59"/>
        <v>1.79314330161713E-3</v>
      </c>
      <c r="DQ63" s="343">
        <v>22.5</v>
      </c>
      <c r="DR63" s="343">
        <v>20.6</v>
      </c>
      <c r="DS63" s="344">
        <f t="shared" si="71"/>
        <v>21.55</v>
      </c>
      <c r="DT63" s="344">
        <v>0.82</v>
      </c>
      <c r="DU63" s="345">
        <v>0.05</v>
      </c>
      <c r="DV63" s="342">
        <f t="shared" si="72"/>
        <v>9.2692338300467192E-2</v>
      </c>
      <c r="DW63" s="350">
        <f t="shared" si="73"/>
        <v>2.8891149655529717E-3</v>
      </c>
      <c r="DX63" s="343">
        <v>36.76</v>
      </c>
      <c r="DY63" s="343">
        <v>33.58</v>
      </c>
      <c r="DZ63" s="344">
        <f t="shared" si="43"/>
        <v>35.17</v>
      </c>
      <c r="EA63" s="344">
        <v>1.65</v>
      </c>
      <c r="EB63" s="345">
        <v>6.88E-2</v>
      </c>
      <c r="EC63" s="342">
        <f t="shared" si="65"/>
        <v>0.12256736720204908</v>
      </c>
      <c r="ED63" s="350">
        <f t="shared" si="66"/>
        <v>4.79062035593413E-3</v>
      </c>
      <c r="EE63" s="343">
        <v>24.62</v>
      </c>
      <c r="EF63" s="343">
        <v>22.75</v>
      </c>
      <c r="EG63" s="344">
        <f t="shared" si="44"/>
        <v>23.685000000000002</v>
      </c>
      <c r="EH63" s="344">
        <v>1.272</v>
      </c>
      <c r="EI63" s="345">
        <v>4.3999999999999997E-2</v>
      </c>
      <c r="EJ63" s="342">
        <v>0.10428182019576826</v>
      </c>
      <c r="EK63" s="350">
        <f t="shared" si="45"/>
        <v>5.1711748784014624E-3</v>
      </c>
      <c r="EL63" s="358">
        <v>20.91</v>
      </c>
      <c r="EM63" s="358">
        <v>19.579999999999998</v>
      </c>
      <c r="EN63" s="344">
        <f t="shared" si="46"/>
        <v>20.244999999999997</v>
      </c>
      <c r="EO63" s="359">
        <v>1.04</v>
      </c>
      <c r="EP63" s="345">
        <v>7.5700000000000003E-2</v>
      </c>
      <c r="EQ63" s="342">
        <f t="shared" si="47"/>
        <v>0.13505805377953806</v>
      </c>
      <c r="ER63" s="350">
        <f t="shared" si="48"/>
        <v>9.3132027814362573E-3</v>
      </c>
      <c r="ES63" s="360">
        <v>25.1</v>
      </c>
      <c r="ET63" s="360">
        <v>22.55</v>
      </c>
      <c r="EU63" s="360">
        <f t="shared" si="49"/>
        <v>23.825000000000003</v>
      </c>
      <c r="EV63" s="359">
        <v>0.72</v>
      </c>
      <c r="EW63" s="345">
        <v>0.1013</v>
      </c>
      <c r="EX63" s="342">
        <v>0.13675348221534889</v>
      </c>
      <c r="EY63" s="350">
        <f t="shared" si="50"/>
        <v>1.1068210348565624E-2</v>
      </c>
      <c r="FA63" s="346">
        <v>1.212494</v>
      </c>
      <c r="FB63" s="346">
        <v>0.88188500000000003</v>
      </c>
      <c r="FD63" s="346">
        <v>0.86799800000000005</v>
      </c>
      <c r="FE63" s="361">
        <v>2.1419272500000002</v>
      </c>
      <c r="FF63" s="346">
        <v>4.7812400000000004</v>
      </c>
      <c r="FH63" s="346">
        <v>0.81440599999999996</v>
      </c>
      <c r="FI63" s="346">
        <v>1.23861</v>
      </c>
      <c r="FK63" s="346">
        <v>0.71270699999999998</v>
      </c>
      <c r="FL63" s="346">
        <v>0.3322774</v>
      </c>
      <c r="FM63" s="344">
        <v>1.2</v>
      </c>
      <c r="FN63" s="344">
        <v>1.161991</v>
      </c>
      <c r="FO63" s="344">
        <v>1.129766</v>
      </c>
      <c r="FQ63" s="344">
        <v>0.39013599999999998</v>
      </c>
      <c r="FR63" s="344">
        <v>0.71984400000000004</v>
      </c>
      <c r="FS63" s="344">
        <v>0.90268099999999996</v>
      </c>
      <c r="FT63" s="344">
        <v>1.1452439999999999</v>
      </c>
      <c r="FU63" s="362">
        <v>1.5925606300000001</v>
      </c>
      <c r="FV63" s="362">
        <v>1.8692027600000001</v>
      </c>
      <c r="FW63" s="344">
        <f t="shared" si="51"/>
        <v>23.09497004</v>
      </c>
      <c r="FX63" s="342">
        <f t="shared" si="52"/>
        <v>0.12597395123768287</v>
      </c>
    </row>
    <row r="64" spans="1:180">
      <c r="A64" s="349">
        <v>37530</v>
      </c>
      <c r="B64" s="337">
        <v>24.090000150000002</v>
      </c>
      <c r="C64" s="337">
        <v>20.5</v>
      </c>
      <c r="D64" s="337">
        <f t="shared" si="0"/>
        <v>22.295000075000001</v>
      </c>
      <c r="E64" s="337">
        <v>1.08</v>
      </c>
      <c r="F64" s="338">
        <v>7.0000000000000007E-2</v>
      </c>
      <c r="G64" s="342">
        <f t="shared" si="1"/>
        <v>0.12561243568611413</v>
      </c>
      <c r="H64" s="350">
        <f t="shared" si="2"/>
        <v>6.7863586538622995E-3</v>
      </c>
      <c r="I64" s="337">
        <v>22.299999239999998</v>
      </c>
      <c r="J64" s="337">
        <v>20.620000839999999</v>
      </c>
      <c r="K64" s="340">
        <f t="shared" si="3"/>
        <v>21.460000039999997</v>
      </c>
      <c r="L64" s="340">
        <v>1.18</v>
      </c>
      <c r="M64" s="338">
        <v>7.7100000000000002E-2</v>
      </c>
      <c r="N64" s="342">
        <f t="shared" si="4"/>
        <v>0.14080881771246201</v>
      </c>
      <c r="O64" s="350">
        <f t="shared" si="5"/>
        <v>5.4129299098471494E-3</v>
      </c>
      <c r="P64" s="341">
        <v>20.200000760000002</v>
      </c>
      <c r="Q64" s="341">
        <v>18.100000380000001</v>
      </c>
      <c r="R64" s="341"/>
      <c r="S64" s="341"/>
      <c r="T64" s="341"/>
      <c r="U64" s="342"/>
      <c r="V64" s="341"/>
      <c r="W64" s="343">
        <v>28.209999079999999</v>
      </c>
      <c r="X64" s="343">
        <v>22.5</v>
      </c>
      <c r="Y64" s="344">
        <f t="shared" si="9"/>
        <v>25.354999540000001</v>
      </c>
      <c r="Z64" s="344">
        <v>0.72</v>
      </c>
      <c r="AA64" s="345">
        <v>7.0000000000000007E-2</v>
      </c>
      <c r="AB64" s="342">
        <f t="shared" si="10"/>
        <v>0.10234402940428589</v>
      </c>
      <c r="AC64" s="350">
        <f t="shared" si="11"/>
        <v>3.7216144863919721E-3</v>
      </c>
      <c r="AD64" s="358">
        <v>36</v>
      </c>
      <c r="AE64" s="358">
        <v>32.090000000000003</v>
      </c>
      <c r="AF64" s="344">
        <f t="shared" si="12"/>
        <v>34.045000000000002</v>
      </c>
      <c r="AG64" s="358">
        <f t="shared" si="70"/>
        <v>0.68</v>
      </c>
      <c r="AH64" s="345">
        <v>0.1019</v>
      </c>
      <c r="AI64" s="342">
        <f t="shared" si="13"/>
        <v>0.12525053057012769</v>
      </c>
      <c r="AJ64" s="350">
        <f t="shared" si="14"/>
        <v>1.1488069530180823E-2</v>
      </c>
      <c r="AK64" s="343">
        <v>36.979999540000001</v>
      </c>
      <c r="AL64" s="343">
        <v>30.75</v>
      </c>
      <c r="AM64" s="344">
        <f t="shared" si="15"/>
        <v>33.864999769999997</v>
      </c>
      <c r="AN64" s="344">
        <v>1.78</v>
      </c>
      <c r="AO64" s="345">
        <v>7.7499999999999999E-2</v>
      </c>
      <c r="AP64" s="342">
        <f t="shared" si="53"/>
        <v>0.13836432636168672</v>
      </c>
      <c r="AQ64" s="350">
        <f t="shared" si="54"/>
        <v>2.8176109857653821E-2</v>
      </c>
      <c r="AR64" s="341">
        <v>24.350000380000001</v>
      </c>
      <c r="AS64" s="341">
        <v>21.790000920000001</v>
      </c>
      <c r="AT64" s="344"/>
      <c r="AU64" s="344"/>
      <c r="AW64" s="342"/>
      <c r="AX64" s="350"/>
      <c r="AY64" s="343">
        <v>33.200000760000002</v>
      </c>
      <c r="AZ64" s="343">
        <v>29.520000459999999</v>
      </c>
      <c r="BA64" s="344">
        <f t="shared" si="17"/>
        <v>31.36000061</v>
      </c>
      <c r="BB64" s="343">
        <v>1.2</v>
      </c>
      <c r="BC64" s="345">
        <v>6.6699999999999995E-2</v>
      </c>
      <c r="BD64" s="342">
        <f t="shared" si="18"/>
        <v>0.11031925189044633</v>
      </c>
      <c r="BE64" s="350">
        <f t="shared" si="19"/>
        <v>4.0116236223372371E-3</v>
      </c>
      <c r="BF64" s="343">
        <v>31.770000459999999</v>
      </c>
      <c r="BG64" s="343">
        <v>24.25</v>
      </c>
      <c r="BH64" s="344">
        <f t="shared" si="20"/>
        <v>28.010000229999999</v>
      </c>
      <c r="BI64" s="344">
        <v>1.84</v>
      </c>
      <c r="BJ64" s="345">
        <v>5.5E-2</v>
      </c>
      <c r="BK64" s="342">
        <f t="shared" si="21"/>
        <v>0.12986495657592578</v>
      </c>
      <c r="BL64" s="350">
        <f t="shared" si="22"/>
        <v>7.0161060652843494E-3</v>
      </c>
      <c r="BM64" s="350"/>
      <c r="BN64" s="350"/>
      <c r="BO64" s="350"/>
      <c r="BP64" s="350"/>
      <c r="BQ64" s="350"/>
      <c r="BR64" s="350"/>
      <c r="BS64" s="350"/>
      <c r="BT64" s="343">
        <v>30.700000760000002</v>
      </c>
      <c r="BU64" s="343">
        <v>28.540000920000001</v>
      </c>
      <c r="BV64" s="344">
        <f t="shared" si="74"/>
        <v>29.620000840000003</v>
      </c>
      <c r="BW64" s="344">
        <v>1.26</v>
      </c>
      <c r="BX64" s="345">
        <v>5.2999999999999999E-2</v>
      </c>
      <c r="BY64" s="342">
        <f t="shared" si="75"/>
        <v>0.10094859469863127</v>
      </c>
      <c r="BZ64" s="350">
        <f t="shared" si="76"/>
        <v>3.0415790135475155E-3</v>
      </c>
      <c r="CA64" s="341">
        <v>22.25</v>
      </c>
      <c r="CB64" s="341">
        <v>9.6499996199999991</v>
      </c>
      <c r="CC64" s="344">
        <f t="shared" si="67"/>
        <v>15.94999981</v>
      </c>
      <c r="CD64" s="339">
        <v>0.98</v>
      </c>
      <c r="CE64" s="345">
        <v>7.6700000000000004E-2</v>
      </c>
      <c r="CF64" s="342">
        <f t="shared" si="68"/>
        <v>0.14804363130769715</v>
      </c>
      <c r="CG64" s="350">
        <f t="shared" si="69"/>
        <v>2.1533696732473E-3</v>
      </c>
      <c r="CH64" s="343">
        <v>19.36000061</v>
      </c>
      <c r="CI64" s="343">
        <v>16.670000080000001</v>
      </c>
      <c r="CJ64" s="344">
        <f t="shared" si="29"/>
        <v>18.015000345000001</v>
      </c>
      <c r="CK64" s="344">
        <v>0.62</v>
      </c>
      <c r="CL64" s="345">
        <v>8.5800000000000001E-2</v>
      </c>
      <c r="CM64" s="342">
        <f t="shared" si="63"/>
        <v>0.12567301886652027</v>
      </c>
      <c r="CN64" s="350">
        <f t="shared" si="64"/>
        <v>6.2673523670708428E-3</v>
      </c>
      <c r="CO64" s="343">
        <v>36.599998470000003</v>
      </c>
      <c r="CP64" s="343">
        <v>31.059999470000001</v>
      </c>
      <c r="CQ64" s="344">
        <f t="shared" si="32"/>
        <v>33.829998970000005</v>
      </c>
      <c r="CR64" s="344">
        <v>2.08</v>
      </c>
      <c r="CS64" s="345">
        <v>5.5E-2</v>
      </c>
      <c r="CT64" s="342">
        <f t="shared" si="33"/>
        <v>0.12495456731935395</v>
      </c>
      <c r="CU64" s="350">
        <f t="shared" si="34"/>
        <v>6.2315229659362916E-3</v>
      </c>
      <c r="CV64" s="343">
        <v>36.450000760000002</v>
      </c>
      <c r="CW64" s="343">
        <v>31.549999239999998</v>
      </c>
      <c r="CX64" s="344">
        <f t="shared" si="35"/>
        <v>34</v>
      </c>
      <c r="CY64" s="344">
        <v>1.6</v>
      </c>
      <c r="CZ64" s="345">
        <v>4.4999999999999998E-2</v>
      </c>
      <c r="DA64" s="342">
        <f t="shared" si="36"/>
        <v>9.7734242631388524E-2</v>
      </c>
      <c r="DB64" s="350">
        <f t="shared" si="37"/>
        <v>4.8740369446388021E-3</v>
      </c>
      <c r="DC64" s="346">
        <v>8.1499996199999991</v>
      </c>
      <c r="DD64" s="346">
        <v>6.8499999000000003</v>
      </c>
      <c r="DE64" s="346"/>
      <c r="DF64" s="346"/>
      <c r="DH64" s="342"/>
      <c r="DI64" s="350"/>
      <c r="DJ64" s="341">
        <v>33.299999239999998</v>
      </c>
      <c r="DK64" s="341">
        <v>31.399999619999999</v>
      </c>
      <c r="DL64" s="344">
        <f t="shared" si="39"/>
        <v>32.349999429999997</v>
      </c>
      <c r="DM64" s="344">
        <v>1.5</v>
      </c>
      <c r="DN64" s="342">
        <v>5.33E-2</v>
      </c>
      <c r="DO64" s="342">
        <f t="shared" si="58"/>
        <v>0.10565838176747411</v>
      </c>
      <c r="DP64" s="350">
        <f t="shared" si="59"/>
        <v>1.6466300678633214E-3</v>
      </c>
      <c r="DQ64" s="343">
        <v>22.75</v>
      </c>
      <c r="DR64" s="343">
        <v>19.81999969</v>
      </c>
      <c r="DS64" s="344">
        <f t="shared" si="71"/>
        <v>21.284999845000002</v>
      </c>
      <c r="DT64" s="344">
        <v>0.82</v>
      </c>
      <c r="DU64" s="345">
        <v>0.05</v>
      </c>
      <c r="DV64" s="342">
        <f t="shared" si="72"/>
        <v>9.3231931671207136E-2</v>
      </c>
      <c r="DW64" s="350">
        <f t="shared" si="73"/>
        <v>2.8090761204770335E-3</v>
      </c>
      <c r="DX64" s="343">
        <v>26.233333590000001</v>
      </c>
      <c r="DY64" s="343">
        <v>23.266668320000001</v>
      </c>
      <c r="DZ64" s="344">
        <f t="shared" si="43"/>
        <v>24.750000955000001</v>
      </c>
      <c r="EA64" s="344">
        <v>1.1000000000000001</v>
      </c>
      <c r="EB64" s="345">
        <v>6.88E-2</v>
      </c>
      <c r="EC64" s="342">
        <f t="shared" si="65"/>
        <v>0.11968643123557698</v>
      </c>
      <c r="ED64" s="350">
        <f t="shared" si="66"/>
        <v>4.8496495028272999E-3</v>
      </c>
      <c r="EE64" s="343">
        <v>25.149999619999999</v>
      </c>
      <c r="EF64" s="343">
        <v>21.940000529999999</v>
      </c>
      <c r="EG64" s="344">
        <f t="shared" si="44"/>
        <v>23.545000074999997</v>
      </c>
      <c r="EH64" s="344">
        <v>1.272</v>
      </c>
      <c r="EI64" s="345">
        <v>4.3999999999999997E-2</v>
      </c>
      <c r="EJ64" s="342">
        <v>0.10464788524926227</v>
      </c>
      <c r="EK64" s="350">
        <f t="shared" si="45"/>
        <v>5.2188224428867174E-3</v>
      </c>
      <c r="EL64" s="358">
        <v>20.48</v>
      </c>
      <c r="EM64" s="358">
        <v>17.95</v>
      </c>
      <c r="EN64" s="344">
        <f t="shared" si="46"/>
        <v>19.215</v>
      </c>
      <c r="EO64" s="359">
        <v>1.04</v>
      </c>
      <c r="EP64" s="345">
        <v>7.5700000000000003E-2</v>
      </c>
      <c r="EQ64" s="342">
        <f t="shared" si="47"/>
        <v>0.13830773589530798</v>
      </c>
      <c r="ER64" s="350">
        <f t="shared" si="48"/>
        <v>9.3054932636241778E-3</v>
      </c>
      <c r="ES64" s="360">
        <v>26.15</v>
      </c>
      <c r="ET64" s="360">
        <v>21.41</v>
      </c>
      <c r="EU64" s="360">
        <f t="shared" si="49"/>
        <v>23.78</v>
      </c>
      <c r="EV64" s="359">
        <v>0.72</v>
      </c>
      <c r="EW64" s="345">
        <v>0.1013</v>
      </c>
      <c r="EX64" s="342">
        <v>0.13682137326158927</v>
      </c>
      <c r="EY64" s="350">
        <f t="shared" si="50"/>
        <v>1.2005901721098744E-2</v>
      </c>
      <c r="EZ64" s="341"/>
      <c r="FA64" s="367">
        <v>1.3</v>
      </c>
      <c r="FB64" s="367">
        <v>0.92500000000000004</v>
      </c>
      <c r="FC64" s="367"/>
      <c r="FD64" s="367">
        <v>0.875</v>
      </c>
      <c r="FE64" s="361">
        <v>2.2070219999999998</v>
      </c>
      <c r="FF64" s="367">
        <v>4.9000000000000004</v>
      </c>
      <c r="FG64" s="367"/>
      <c r="FH64" s="367">
        <v>0.875</v>
      </c>
      <c r="FI64" s="367">
        <v>1.3</v>
      </c>
      <c r="FJ64" s="367"/>
      <c r="FK64" s="367">
        <v>0.72499999999999998</v>
      </c>
      <c r="FL64" s="367">
        <v>0.35</v>
      </c>
      <c r="FM64" s="343">
        <v>1.2</v>
      </c>
      <c r="FN64" s="343">
        <v>1.2</v>
      </c>
      <c r="FO64" s="343">
        <v>1.2</v>
      </c>
      <c r="FP64" s="343"/>
      <c r="FQ64" s="343">
        <v>0.375</v>
      </c>
      <c r="FR64" s="343">
        <v>0.72499999999999998</v>
      </c>
      <c r="FS64" s="343">
        <v>0.97499999999999998</v>
      </c>
      <c r="FT64" s="343">
        <v>1.2</v>
      </c>
      <c r="FU64" s="362">
        <v>1.61894505</v>
      </c>
      <c r="FV64" s="362">
        <v>2.1114462000000001</v>
      </c>
      <c r="FW64" s="344">
        <f t="shared" si="51"/>
        <v>24.062413250000002</v>
      </c>
      <c r="FX64" s="342">
        <f t="shared" si="52"/>
        <v>0.12501624620877569</v>
      </c>
    </row>
    <row r="65" spans="1:180">
      <c r="A65" s="349">
        <v>37561</v>
      </c>
      <c r="B65" s="337">
        <v>24.5</v>
      </c>
      <c r="C65" s="337">
        <v>22.700000760000002</v>
      </c>
      <c r="D65" s="337">
        <f t="shared" si="0"/>
        <v>23.600000380000001</v>
      </c>
      <c r="E65" s="337">
        <v>1.08</v>
      </c>
      <c r="F65" s="338">
        <v>7.0000000000000007E-2</v>
      </c>
      <c r="G65" s="342">
        <f t="shared" si="1"/>
        <v>0.12248185118964772</v>
      </c>
      <c r="H65" s="350">
        <f t="shared" si="2"/>
        <v>6.598851736940089E-3</v>
      </c>
      <c r="I65" s="337">
        <v>23.149999619999999</v>
      </c>
      <c r="J65" s="337">
        <v>21.270000459999999</v>
      </c>
      <c r="K65" s="340">
        <f t="shared" si="3"/>
        <v>22.210000039999997</v>
      </c>
      <c r="L65" s="340">
        <v>1.18</v>
      </c>
      <c r="M65" s="338">
        <v>6.5699999999999995E-2</v>
      </c>
      <c r="N65" s="342">
        <f t="shared" si="4"/>
        <v>0.12656142271032755</v>
      </c>
      <c r="O65" s="350">
        <f t="shared" si="5"/>
        <v>4.8517270221112513E-3</v>
      </c>
      <c r="P65" s="341">
        <v>20.329999919999999</v>
      </c>
      <c r="Q65" s="341">
        <v>18.75</v>
      </c>
      <c r="R65" s="341"/>
      <c r="S65" s="341"/>
      <c r="T65" s="341"/>
      <c r="U65" s="342"/>
      <c r="V65" s="341"/>
      <c r="W65" s="343">
        <v>28.600000380000001</v>
      </c>
      <c r="X65" s="343">
        <v>26.719999309999999</v>
      </c>
      <c r="Y65" s="344">
        <f t="shared" si="9"/>
        <v>27.659999845000002</v>
      </c>
      <c r="Z65" s="344">
        <v>0.72</v>
      </c>
      <c r="AA65" s="345">
        <v>7.0000000000000007E-2</v>
      </c>
      <c r="AB65" s="342">
        <f t="shared" si="10"/>
        <v>9.9621044585592289E-2</v>
      </c>
      <c r="AC65" s="350">
        <f t="shared" si="11"/>
        <v>3.6125379746220626E-3</v>
      </c>
      <c r="AD65" s="358">
        <v>36.549999999999997</v>
      </c>
      <c r="AE65" s="358">
        <v>34.1</v>
      </c>
      <c r="AF65" s="344">
        <f t="shared" si="12"/>
        <v>35.325000000000003</v>
      </c>
      <c r="AG65" s="358">
        <f t="shared" si="70"/>
        <v>0.68</v>
      </c>
      <c r="AH65" s="345">
        <v>0.1019</v>
      </c>
      <c r="AI65" s="342">
        <f t="shared" si="13"/>
        <v>0.1243980022633413</v>
      </c>
      <c r="AJ65" s="350">
        <f t="shared" si="14"/>
        <v>1.1364002304462103E-2</v>
      </c>
      <c r="AK65" s="343">
        <v>37.150001529999997</v>
      </c>
      <c r="AL65" s="343">
        <v>33.799999239999998</v>
      </c>
      <c r="AM65" s="344">
        <f t="shared" si="15"/>
        <v>35.475000385000001</v>
      </c>
      <c r="AN65" s="344">
        <v>1.78</v>
      </c>
      <c r="AO65" s="345">
        <v>7.7499999999999999E-2</v>
      </c>
      <c r="AP65" s="342">
        <f t="shared" si="53"/>
        <v>0.13554749501630514</v>
      </c>
      <c r="AQ65" s="350">
        <f t="shared" si="54"/>
        <v>2.7525857220531982E-2</v>
      </c>
      <c r="AR65" s="341">
        <v>24.5</v>
      </c>
      <c r="AS65" s="341">
        <v>22.75</v>
      </c>
      <c r="AT65" s="344"/>
      <c r="AU65" s="344"/>
      <c r="AW65" s="342"/>
      <c r="AX65" s="350"/>
      <c r="AY65" s="343">
        <v>32.02999878</v>
      </c>
      <c r="AZ65" s="343">
        <v>29.86000061</v>
      </c>
      <c r="BA65" s="344">
        <f t="shared" si="17"/>
        <v>30.944999695</v>
      </c>
      <c r="BB65" s="343">
        <v>1.2</v>
      </c>
      <c r="BC65" s="345">
        <v>6.6699999999999995E-2</v>
      </c>
      <c r="BD65" s="342">
        <f t="shared" si="18"/>
        <v>0.11091316610878565</v>
      </c>
      <c r="BE65" s="350">
        <f t="shared" si="19"/>
        <v>4.0220219143486183E-3</v>
      </c>
      <c r="BF65" s="343">
        <v>33.290000919999997</v>
      </c>
      <c r="BG65" s="343">
        <v>29.719999309999999</v>
      </c>
      <c r="BH65" s="344">
        <f t="shared" si="20"/>
        <v>31.505000114999998</v>
      </c>
      <c r="BI65" s="344">
        <v>1.84</v>
      </c>
      <c r="BJ65" s="345">
        <v>5.1700000000000003E-2</v>
      </c>
      <c r="BK65" s="342">
        <f t="shared" si="21"/>
        <v>0.11786157063599179</v>
      </c>
      <c r="BL65" s="350">
        <f t="shared" si="22"/>
        <v>6.3499287654099216E-3</v>
      </c>
      <c r="BM65" s="350"/>
      <c r="BN65" s="350"/>
      <c r="BO65" s="350"/>
      <c r="BP65" s="350"/>
      <c r="BQ65" s="350"/>
      <c r="BR65" s="350"/>
      <c r="BS65" s="350"/>
      <c r="BT65" s="343">
        <v>30.18000031</v>
      </c>
      <c r="BU65" s="343">
        <v>25.5</v>
      </c>
      <c r="BV65" s="344">
        <f t="shared" si="74"/>
        <v>27.840000154999998</v>
      </c>
      <c r="BW65" s="344">
        <v>1.26</v>
      </c>
      <c r="BX65" s="345">
        <v>5.2999999999999999E-2</v>
      </c>
      <c r="BY65" s="342">
        <f t="shared" si="75"/>
        <v>0.10406896585358716</v>
      </c>
      <c r="BZ65" s="350">
        <f t="shared" si="76"/>
        <v>3.1268894146382212E-3</v>
      </c>
      <c r="CA65" s="341">
        <v>15.27000046</v>
      </c>
      <c r="CB65" s="341">
        <v>12.399999619999999</v>
      </c>
      <c r="CC65" s="344">
        <f t="shared" si="67"/>
        <v>13.835000040000001</v>
      </c>
      <c r="CD65" s="339">
        <v>0.98</v>
      </c>
      <c r="CE65" s="345">
        <v>5.33E-2</v>
      </c>
      <c r="CF65" s="342">
        <f t="shared" si="68"/>
        <v>0.13406060075611137</v>
      </c>
      <c r="CG65" s="350">
        <f t="shared" si="69"/>
        <v>1.9445650791826421E-3</v>
      </c>
      <c r="CH65" s="343">
        <v>19.549999239999998</v>
      </c>
      <c r="CI65" s="343">
        <v>17.43000031</v>
      </c>
      <c r="CJ65" s="344">
        <f t="shared" si="29"/>
        <v>18.489999775000001</v>
      </c>
      <c r="CK65" s="344">
        <v>0.62</v>
      </c>
      <c r="CL65" s="345">
        <v>8.5800000000000001E-2</v>
      </c>
      <c r="CM65" s="342">
        <f t="shared" si="63"/>
        <v>0.12463516445892586</v>
      </c>
      <c r="CN65" s="350">
        <f t="shared" si="64"/>
        <v>6.1983359869384027E-3</v>
      </c>
      <c r="CO65" s="343">
        <v>37.25</v>
      </c>
      <c r="CP65" s="343">
        <v>33.689998629999998</v>
      </c>
      <c r="CQ65" s="344">
        <f t="shared" si="32"/>
        <v>35.469999314999995</v>
      </c>
      <c r="CR65" s="344">
        <v>2.08</v>
      </c>
      <c r="CS65" s="345">
        <v>5.5E-2</v>
      </c>
      <c r="CT65" s="342">
        <f t="shared" si="33"/>
        <v>0.12164550274253583</v>
      </c>
      <c r="CU65" s="350">
        <f t="shared" si="34"/>
        <v>6.0496546104912337E-3</v>
      </c>
      <c r="CV65" s="343">
        <v>36.5</v>
      </c>
      <c r="CW65" s="343">
        <v>32.759998320000001</v>
      </c>
      <c r="CX65" s="344">
        <f t="shared" si="35"/>
        <v>34.629999159999997</v>
      </c>
      <c r="CY65" s="344">
        <v>1.6</v>
      </c>
      <c r="CZ65" s="345">
        <v>4.4999999999999998E-2</v>
      </c>
      <c r="DA65" s="342">
        <f t="shared" si="36"/>
        <v>9.6757428442512339E-2</v>
      </c>
      <c r="DB65" s="350">
        <f t="shared" si="37"/>
        <v>4.8119248955336936E-3</v>
      </c>
      <c r="DC65" s="346">
        <v>7.3699998899999999</v>
      </c>
      <c r="DD65" s="346">
        <v>6.4000000999999997</v>
      </c>
      <c r="DE65" s="346"/>
      <c r="DF65" s="346"/>
      <c r="DH65" s="342"/>
      <c r="DI65" s="350"/>
      <c r="DJ65" s="341">
        <v>32.599998470000003</v>
      </c>
      <c r="DK65" s="341">
        <v>31.5</v>
      </c>
      <c r="DL65" s="344">
        <f t="shared" si="39"/>
        <v>32.049999235000001</v>
      </c>
      <c r="DM65" s="344">
        <v>1.5</v>
      </c>
      <c r="DN65" s="342">
        <v>5.33E-2</v>
      </c>
      <c r="DO65" s="342">
        <f t="shared" si="58"/>
        <v>0.10615751230371617</v>
      </c>
      <c r="DP65" s="350">
        <f t="shared" si="59"/>
        <v>1.6498151115009645E-3</v>
      </c>
      <c r="DQ65" s="343">
        <v>22.899999619999999</v>
      </c>
      <c r="DR65" s="343">
        <v>21.399999619999999</v>
      </c>
      <c r="DS65" s="344">
        <f t="shared" si="71"/>
        <v>22.149999619999999</v>
      </c>
      <c r="DT65" s="344">
        <v>0.82</v>
      </c>
      <c r="DU65" s="345">
        <v>0.05</v>
      </c>
      <c r="DV65" s="342">
        <f t="shared" si="72"/>
        <v>9.1519019522491085E-2</v>
      </c>
      <c r="DW65" s="350">
        <f t="shared" si="73"/>
        <v>2.7498097154684282E-3</v>
      </c>
      <c r="DX65" s="343">
        <v>26.993335720000001</v>
      </c>
      <c r="DY65" s="343">
        <v>24.533332819999998</v>
      </c>
      <c r="DZ65" s="344">
        <f t="shared" si="43"/>
        <v>25.763334270000001</v>
      </c>
      <c r="EA65" s="344">
        <v>1.1000000000000001</v>
      </c>
      <c r="EB65" s="345">
        <v>6.88E-2</v>
      </c>
      <c r="EC65" s="342">
        <f t="shared" si="65"/>
        <v>0.11765129115613937</v>
      </c>
      <c r="ED65" s="350">
        <f t="shared" si="66"/>
        <v>4.7539497859778847E-3</v>
      </c>
      <c r="EE65" s="343">
        <v>24.450000760000002</v>
      </c>
      <c r="EF65" s="343">
        <v>22.18000031</v>
      </c>
      <c r="EG65" s="344">
        <f t="shared" si="44"/>
        <v>23.315000535000003</v>
      </c>
      <c r="EH65" s="344">
        <v>1.272</v>
      </c>
      <c r="EI65" s="345">
        <v>4.3999999999999997E-2</v>
      </c>
      <c r="EJ65" s="342">
        <v>0.10525902348048155</v>
      </c>
      <c r="EK65" s="350">
        <f t="shared" si="45"/>
        <v>5.2347248549110305E-3</v>
      </c>
      <c r="EL65" s="358">
        <v>21</v>
      </c>
      <c r="EM65" s="358">
        <v>19.760000000000002</v>
      </c>
      <c r="EN65" s="344">
        <f t="shared" si="46"/>
        <v>20.380000000000003</v>
      </c>
      <c r="EO65" s="359">
        <v>1.04</v>
      </c>
      <c r="EP65" s="345">
        <v>7.5700000000000003E-2</v>
      </c>
      <c r="EQ65" s="342">
        <f t="shared" si="47"/>
        <v>0.13465695593195992</v>
      </c>
      <c r="ER65" s="350">
        <f t="shared" si="48"/>
        <v>9.2900281805511891E-3</v>
      </c>
      <c r="ES65" s="360">
        <v>27.01</v>
      </c>
      <c r="ET65" s="360">
        <v>24.5</v>
      </c>
      <c r="EU65" s="360">
        <f t="shared" si="49"/>
        <v>25.755000000000003</v>
      </c>
      <c r="EV65" s="359">
        <v>0.74</v>
      </c>
      <c r="EW65" s="345">
        <v>0.1013</v>
      </c>
      <c r="EX65" s="342">
        <v>0.13498795951825704</v>
      </c>
      <c r="EY65" s="350">
        <f t="shared" si="50"/>
        <v>1.1946395005262211E-2</v>
      </c>
      <c r="EZ65" s="341"/>
      <c r="FA65" s="367">
        <v>1.3</v>
      </c>
      <c r="FB65" s="367">
        <v>0.92500000000000004</v>
      </c>
      <c r="FC65" s="367"/>
      <c r="FD65" s="367">
        <v>0.875</v>
      </c>
      <c r="FE65" s="361">
        <v>2.2042691900000002</v>
      </c>
      <c r="FF65" s="367">
        <v>4.9000000000000004</v>
      </c>
      <c r="FG65" s="367"/>
      <c r="FH65" s="367">
        <v>0.875</v>
      </c>
      <c r="FI65" s="367">
        <v>1.3</v>
      </c>
      <c r="FJ65" s="367"/>
      <c r="FK65" s="367">
        <v>0.72499999999999998</v>
      </c>
      <c r="FL65" s="367">
        <v>0.35</v>
      </c>
      <c r="FM65" s="343">
        <v>1.2</v>
      </c>
      <c r="FN65" s="343">
        <v>1.2</v>
      </c>
      <c r="FO65" s="343">
        <v>1.2</v>
      </c>
      <c r="FP65" s="343"/>
      <c r="FQ65" s="343">
        <v>0.375</v>
      </c>
      <c r="FR65" s="343">
        <v>0.72499999999999998</v>
      </c>
      <c r="FS65" s="343">
        <v>0.97499999999999998</v>
      </c>
      <c r="FT65" s="343">
        <v>1.2</v>
      </c>
      <c r="FU65" s="362">
        <v>1.6646960999999998</v>
      </c>
      <c r="FV65" s="362">
        <v>2.13544584</v>
      </c>
      <c r="FW65" s="344">
        <f t="shared" si="51"/>
        <v>24.129411130000001</v>
      </c>
      <c r="FX65" s="342">
        <f t="shared" si="52"/>
        <v>0.12208101957888193</v>
      </c>
    </row>
    <row r="66" spans="1:180">
      <c r="A66" s="349">
        <v>37591</v>
      </c>
      <c r="B66" s="337">
        <v>25</v>
      </c>
      <c r="C66" s="337">
        <v>23.75</v>
      </c>
      <c r="D66" s="337">
        <f t="shared" si="0"/>
        <v>24.375</v>
      </c>
      <c r="E66" s="337">
        <v>1.08</v>
      </c>
      <c r="F66" s="338">
        <v>7.0000000000000007E-2</v>
      </c>
      <c r="G66" s="342">
        <f t="shared" si="1"/>
        <v>0.12078408074364266</v>
      </c>
      <c r="H66" s="350">
        <f t="shared" si="2"/>
        <v>6.9484120812140322E-3</v>
      </c>
      <c r="I66" s="337">
        <v>23.879999160000001</v>
      </c>
      <c r="J66" s="337">
        <v>22.379999160000001</v>
      </c>
      <c r="K66" s="340">
        <f t="shared" si="3"/>
        <v>23.129999160000001</v>
      </c>
      <c r="L66" s="340">
        <v>1.2</v>
      </c>
      <c r="M66" s="338">
        <v>6.7100000000000007E-2</v>
      </c>
      <c r="N66" s="342">
        <f t="shared" si="4"/>
        <v>0.12657999151793375</v>
      </c>
      <c r="O66" s="350">
        <f t="shared" si="5"/>
        <v>4.9412462780317893E-3</v>
      </c>
      <c r="P66" s="341">
        <v>20.440000529999999</v>
      </c>
      <c r="Q66" s="341">
        <v>17.700000760000002</v>
      </c>
      <c r="R66" s="341"/>
      <c r="S66" s="341"/>
      <c r="T66" s="341"/>
      <c r="U66" s="342"/>
      <c r="V66" s="341"/>
      <c r="W66" s="343">
        <v>29.989999770000001</v>
      </c>
      <c r="X66" s="343">
        <v>26.719999309999999</v>
      </c>
      <c r="Y66" s="344">
        <f t="shared" si="9"/>
        <v>28.354999540000001</v>
      </c>
      <c r="Z66" s="344">
        <v>0.72</v>
      </c>
      <c r="AA66" s="345">
        <v>7.0000000000000007E-2</v>
      </c>
      <c r="AB66" s="342">
        <f t="shared" si="10"/>
        <v>9.888774527100086E-2</v>
      </c>
      <c r="AC66" s="350">
        <f t="shared" si="11"/>
        <v>3.8602364987049328E-3</v>
      </c>
      <c r="AD66" s="358">
        <v>36.89</v>
      </c>
      <c r="AE66" s="358">
        <v>34.619999999999997</v>
      </c>
      <c r="AF66" s="344">
        <f t="shared" si="12"/>
        <v>35.754999999999995</v>
      </c>
      <c r="AG66" s="358">
        <f t="shared" si="70"/>
        <v>0.68</v>
      </c>
      <c r="AH66" s="345">
        <v>0.1017</v>
      </c>
      <c r="AI66" s="342">
        <f t="shared" si="13"/>
        <v>0.12392137134537506</v>
      </c>
      <c r="AJ66" s="350">
        <f t="shared" si="14"/>
        <v>1.1151089760906228E-2</v>
      </c>
      <c r="AK66" s="343">
        <v>36.159999849999998</v>
      </c>
      <c r="AL66" s="343">
        <v>34.200000760000002</v>
      </c>
      <c r="AM66" s="344">
        <f t="shared" si="15"/>
        <v>35.180000305</v>
      </c>
      <c r="AN66" s="344">
        <v>1.78</v>
      </c>
      <c r="AO66" s="345">
        <v>7.8799999999999995E-2</v>
      </c>
      <c r="AP66" s="342">
        <f t="shared" si="53"/>
        <v>0.13741458295177988</v>
      </c>
      <c r="AQ66" s="350">
        <f t="shared" si="54"/>
        <v>2.8232586093138494E-2</v>
      </c>
      <c r="AR66" s="341">
        <v>24.840000150000002</v>
      </c>
      <c r="AS66" s="341">
        <v>23</v>
      </c>
      <c r="AT66" s="344"/>
      <c r="AU66" s="344"/>
      <c r="AW66" s="342"/>
      <c r="AX66" s="350"/>
      <c r="AY66" s="343">
        <v>33.599998470000003</v>
      </c>
      <c r="AZ66" s="343">
        <v>31.200000760000002</v>
      </c>
      <c r="BA66" s="344">
        <f t="shared" si="17"/>
        <v>32.399999614999999</v>
      </c>
      <c r="BB66" s="343">
        <v>1.2</v>
      </c>
      <c r="BC66" s="345">
        <v>6.6699999999999995E-2</v>
      </c>
      <c r="BD66" s="342">
        <f t="shared" si="18"/>
        <v>0.10889869869099233</v>
      </c>
      <c r="BE66" s="350">
        <f t="shared" si="19"/>
        <v>3.915421991842272E-3</v>
      </c>
      <c r="BF66" s="343">
        <v>35.38999939</v>
      </c>
      <c r="BG66" s="343">
        <v>30.549999239999998</v>
      </c>
      <c r="BH66" s="344">
        <f t="shared" si="20"/>
        <v>32.969999314999995</v>
      </c>
      <c r="BI66" s="344">
        <v>1.84</v>
      </c>
      <c r="BJ66" s="345">
        <v>5.1700000000000003E-2</v>
      </c>
      <c r="BK66" s="342">
        <f t="shared" si="21"/>
        <v>0.11485716205697605</v>
      </c>
      <c r="BL66" s="350">
        <f t="shared" si="22"/>
        <v>6.6074509781178766E-3</v>
      </c>
      <c r="BM66" s="350"/>
      <c r="BN66" s="350"/>
      <c r="BO66" s="350"/>
      <c r="BP66" s="350"/>
      <c r="BQ66" s="350"/>
      <c r="BR66" s="350"/>
      <c r="BS66" s="350"/>
      <c r="BT66" s="343">
        <v>27.840000150000002</v>
      </c>
      <c r="BU66" s="343">
        <v>25.629999160000001</v>
      </c>
      <c r="BV66" s="344">
        <f t="shared" si="74"/>
        <v>26.734999655000003</v>
      </c>
      <c r="BW66" s="344">
        <v>1.26</v>
      </c>
      <c r="BX66" s="345">
        <v>5.67E-2</v>
      </c>
      <c r="BY66" s="342">
        <f t="shared" si="75"/>
        <v>0.1101059286957522</v>
      </c>
      <c r="BZ66" s="350">
        <f t="shared" si="76"/>
        <v>3.0539527247149157E-3</v>
      </c>
      <c r="CA66" s="341">
        <v>17.5</v>
      </c>
      <c r="CB66" s="341">
        <v>15.25</v>
      </c>
      <c r="CC66" s="344">
        <f t="shared" si="67"/>
        <v>16.375</v>
      </c>
      <c r="CD66" s="339">
        <v>0.98</v>
      </c>
      <c r="CE66" s="345">
        <v>5.33E-2</v>
      </c>
      <c r="CF66" s="342">
        <f t="shared" si="68"/>
        <v>0.12123902665459818</v>
      </c>
      <c r="CG66" s="350">
        <f t="shared" si="69"/>
        <v>1.3700075722614244E-3</v>
      </c>
      <c r="CH66" s="343">
        <v>19.709999079999999</v>
      </c>
      <c r="CI66" s="343">
        <v>18.559999470000001</v>
      </c>
      <c r="CJ66" s="344">
        <f t="shared" si="29"/>
        <v>19.134999274999998</v>
      </c>
      <c r="CK66" s="344">
        <v>0.62</v>
      </c>
      <c r="CL66" s="345">
        <v>8.5800000000000001E-2</v>
      </c>
      <c r="CM66" s="342">
        <f t="shared" si="63"/>
        <v>0.12330940042328153</v>
      </c>
      <c r="CN66" s="350">
        <f t="shared" si="64"/>
        <v>6.0803035988083818E-3</v>
      </c>
      <c r="CO66" s="343">
        <v>38.990001679999999</v>
      </c>
      <c r="CP66" s="343">
        <v>35.409999849999998</v>
      </c>
      <c r="CQ66" s="344">
        <f t="shared" si="32"/>
        <v>37.200000764999999</v>
      </c>
      <c r="CR66" s="344">
        <v>2.08</v>
      </c>
      <c r="CS66" s="345">
        <v>5.5E-2</v>
      </c>
      <c r="CT66" s="342">
        <f t="shared" si="33"/>
        <v>0.11847793101471704</v>
      </c>
      <c r="CU66" s="350">
        <f t="shared" si="34"/>
        <v>6.3289060161668608E-3</v>
      </c>
      <c r="CV66" s="343">
        <v>36.770000459999999</v>
      </c>
      <c r="CW66" s="343">
        <v>34.25</v>
      </c>
      <c r="CX66" s="344">
        <f t="shared" si="35"/>
        <v>35.510000230000003</v>
      </c>
      <c r="CY66" s="344">
        <v>1.6</v>
      </c>
      <c r="CZ66" s="345">
        <v>4.4999999999999998E-2</v>
      </c>
      <c r="DA66" s="342">
        <f t="shared" si="36"/>
        <v>9.5452025767211346E-2</v>
      </c>
      <c r="DB66" s="350">
        <f t="shared" si="37"/>
        <v>4.7066751909722766E-3</v>
      </c>
      <c r="DC66" s="346">
        <v>7.25</v>
      </c>
      <c r="DD66" s="346">
        <v>5.5999999000000003</v>
      </c>
      <c r="DE66" s="346"/>
      <c r="DF66" s="346"/>
      <c r="DH66" s="342"/>
      <c r="DI66" s="350"/>
      <c r="DJ66" s="341">
        <v>33.650001529999997</v>
      </c>
      <c r="DK66" s="341">
        <v>32.240001679999999</v>
      </c>
      <c r="DL66" s="344"/>
      <c r="DM66" s="344"/>
      <c r="DO66" s="342"/>
      <c r="DP66" s="350"/>
      <c r="DQ66" s="343">
        <v>23.629999160000001</v>
      </c>
      <c r="DR66" s="343">
        <v>22</v>
      </c>
      <c r="DS66" s="344">
        <f t="shared" si="71"/>
        <v>22.814999579999999</v>
      </c>
      <c r="DT66" s="344">
        <v>0.82</v>
      </c>
      <c r="DU66" s="345">
        <v>0.05</v>
      </c>
      <c r="DV66" s="342">
        <f t="shared" si="72"/>
        <v>9.0291706675129646E-2</v>
      </c>
      <c r="DW66" s="350">
        <f t="shared" si="73"/>
        <v>2.875394232211604E-3</v>
      </c>
      <c r="DX66" s="343">
        <v>25.433334349999999</v>
      </c>
      <c r="DY66" s="343">
        <v>24.466667180000002</v>
      </c>
      <c r="DZ66" s="344">
        <f t="shared" si="43"/>
        <v>24.950000764999999</v>
      </c>
      <c r="EA66" s="344">
        <v>1.1000000000000001</v>
      </c>
      <c r="EB66" s="345">
        <v>6.88E-2</v>
      </c>
      <c r="EC66" s="342">
        <f t="shared" si="65"/>
        <v>0.11927143999272705</v>
      </c>
      <c r="ED66" s="350">
        <f t="shared" si="66"/>
        <v>4.9009954048747518E-3</v>
      </c>
      <c r="EE66" s="343">
        <v>24.489999770000001</v>
      </c>
      <c r="EF66" s="343">
        <v>22.649999619999999</v>
      </c>
      <c r="EG66" s="344">
        <f t="shared" si="44"/>
        <v>23.569999695</v>
      </c>
      <c r="EH66" s="344">
        <v>1.272</v>
      </c>
      <c r="EI66" s="345">
        <v>4.3999999999999997E-2</v>
      </c>
      <c r="EJ66" s="342">
        <v>0.10458219181312223</v>
      </c>
      <c r="EK66" s="350">
        <f t="shared" si="45"/>
        <v>5.1568775378826315E-3</v>
      </c>
      <c r="EL66" s="358">
        <v>21.86</v>
      </c>
      <c r="EM66" s="358">
        <v>20.54</v>
      </c>
      <c r="EN66" s="344">
        <f t="shared" si="46"/>
        <v>21.2</v>
      </c>
      <c r="EO66" s="359">
        <v>1.04</v>
      </c>
      <c r="EP66" s="345">
        <v>7.5700000000000003E-2</v>
      </c>
      <c r="EQ66" s="342">
        <f t="shared" si="47"/>
        <v>0.13233250240989158</v>
      </c>
      <c r="ER66" s="350">
        <f t="shared" si="48"/>
        <v>9.0672360856293814E-3</v>
      </c>
      <c r="ES66" s="360">
        <v>28.39</v>
      </c>
      <c r="ET66" s="360">
        <v>25.74</v>
      </c>
      <c r="EU66" s="360">
        <f t="shared" si="49"/>
        <v>27.064999999999998</v>
      </c>
      <c r="EV66" s="359">
        <v>0.74</v>
      </c>
      <c r="EW66" s="345">
        <v>0.1</v>
      </c>
      <c r="EX66" s="342">
        <v>0.13200200296641551</v>
      </c>
      <c r="EY66" s="350">
        <f t="shared" si="50"/>
        <v>1.2360413778313853E-2</v>
      </c>
      <c r="EZ66" s="341"/>
      <c r="FA66" s="367">
        <v>1.4</v>
      </c>
      <c r="FB66" s="367">
        <v>0.95</v>
      </c>
      <c r="FC66" s="367"/>
      <c r="FD66" s="367">
        <v>0.95</v>
      </c>
      <c r="FE66" s="361">
        <v>2.1898948799999998</v>
      </c>
      <c r="FF66" s="367">
        <v>5</v>
      </c>
      <c r="FG66" s="367"/>
      <c r="FH66" s="367">
        <v>0.875</v>
      </c>
      <c r="FI66" s="367">
        <v>1.4</v>
      </c>
      <c r="FJ66" s="367"/>
      <c r="FK66" s="367">
        <v>0.67500000000000004</v>
      </c>
      <c r="FL66" s="367">
        <v>0.27500000000000002</v>
      </c>
      <c r="FM66" s="343">
        <v>1.2</v>
      </c>
      <c r="FN66" s="343">
        <v>1.3</v>
      </c>
      <c r="FO66" s="343">
        <v>1.2</v>
      </c>
      <c r="FP66" s="343"/>
      <c r="FQ66" s="343"/>
      <c r="FR66" s="343">
        <v>0.77500000000000002</v>
      </c>
      <c r="FS66" s="343">
        <v>1</v>
      </c>
      <c r="FT66" s="343">
        <v>1.2</v>
      </c>
      <c r="FU66" s="362">
        <v>1.6674797400000001</v>
      </c>
      <c r="FV66" s="362">
        <v>2.2787918399999998</v>
      </c>
      <c r="FW66" s="344">
        <f t="shared" si="51"/>
        <v>24.336166459999998</v>
      </c>
      <c r="FX66" s="342">
        <f t="shared" si="52"/>
        <v>0.1215572058237917</v>
      </c>
    </row>
    <row r="67" spans="1:180">
      <c r="A67" s="349">
        <v>37622</v>
      </c>
      <c r="B67" s="337">
        <v>25.409999849999998</v>
      </c>
      <c r="C67" s="337">
        <v>22.709999079999999</v>
      </c>
      <c r="D67" s="337">
        <f t="shared" si="0"/>
        <v>24.059999464999997</v>
      </c>
      <c r="E67" s="337">
        <v>1.08</v>
      </c>
      <c r="F67" s="338">
        <v>7.0000000000000007E-2</v>
      </c>
      <c r="G67" s="342">
        <f t="shared" si="1"/>
        <v>0.1214607195662174</v>
      </c>
      <c r="H67" s="350">
        <f t="shared" si="2"/>
        <v>6.9598997526569475E-3</v>
      </c>
      <c r="I67" s="337">
        <v>24.309999470000001</v>
      </c>
      <c r="J67" s="337">
        <v>21.399999619999999</v>
      </c>
      <c r="K67" s="340">
        <f t="shared" si="3"/>
        <v>22.854999544999998</v>
      </c>
      <c r="L67" s="340">
        <v>1.2</v>
      </c>
      <c r="M67" s="338">
        <v>6.7100000000000007E-2</v>
      </c>
      <c r="N67" s="342">
        <f t="shared" si="4"/>
        <v>0.12731047646507565</v>
      </c>
      <c r="O67" s="350">
        <f t="shared" si="5"/>
        <v>4.9502467545720925E-3</v>
      </c>
      <c r="P67" s="341">
        <v>20.239999770000001</v>
      </c>
      <c r="Q67" s="341">
        <v>18.049999239999998</v>
      </c>
      <c r="R67" s="341"/>
      <c r="S67" s="341"/>
      <c r="T67" s="341"/>
      <c r="U67" s="342"/>
      <c r="V67" s="341"/>
      <c r="W67" s="343">
        <v>30.950000760000002</v>
      </c>
      <c r="X67" s="343">
        <v>28.079999919999999</v>
      </c>
      <c r="Y67" s="344">
        <f t="shared" si="9"/>
        <v>29.51500034</v>
      </c>
      <c r="Z67" s="344">
        <v>0.72</v>
      </c>
      <c r="AA67" s="345">
        <v>7.0000000000000007E-2</v>
      </c>
      <c r="AB67" s="342">
        <f t="shared" si="10"/>
        <v>9.7741478422131101E-2</v>
      </c>
      <c r="AC67" s="350">
        <f t="shared" si="11"/>
        <v>3.8005076234159173E-3</v>
      </c>
      <c r="AD67" s="358">
        <v>37.299999999999997</v>
      </c>
      <c r="AE67" s="358">
        <v>34.83</v>
      </c>
      <c r="AF67" s="344">
        <f t="shared" si="12"/>
        <v>36.064999999999998</v>
      </c>
      <c r="AG67" s="358">
        <f t="shared" si="70"/>
        <v>0.68</v>
      </c>
      <c r="AH67" s="345">
        <v>0.1017</v>
      </c>
      <c r="AI67" s="342">
        <f t="shared" si="13"/>
        <v>0.12372894515511557</v>
      </c>
      <c r="AJ67" s="350">
        <f t="shared" si="14"/>
        <v>1.1767357978081566E-2</v>
      </c>
      <c r="AK67" s="343">
        <v>38.13999939</v>
      </c>
      <c r="AL67" s="343">
        <v>33.009998320000001</v>
      </c>
      <c r="AM67" s="344">
        <f t="shared" si="15"/>
        <v>35.574998855000004</v>
      </c>
      <c r="AN67" s="344">
        <v>1.78</v>
      </c>
      <c r="AO67" s="345">
        <v>0.08</v>
      </c>
      <c r="AP67" s="342">
        <f t="shared" si="53"/>
        <v>0.13801540773410559</v>
      </c>
      <c r="AQ67" s="350">
        <f t="shared" si="54"/>
        <v>2.8244681125306061E-2</v>
      </c>
      <c r="AR67" s="341">
        <v>24.899999619999999</v>
      </c>
      <c r="AS67" s="341">
        <v>23</v>
      </c>
      <c r="AT67" s="344"/>
      <c r="AU67" s="344"/>
      <c r="AW67" s="342"/>
      <c r="AX67" s="350"/>
      <c r="AY67" s="343">
        <v>33.599998470000003</v>
      </c>
      <c r="AZ67" s="343">
        <v>30.010000229999999</v>
      </c>
      <c r="BA67" s="344">
        <f t="shared" si="17"/>
        <v>31.804999350000003</v>
      </c>
      <c r="BB67" s="343">
        <v>1.24</v>
      </c>
      <c r="BC67" s="345">
        <v>6.6699999999999995E-2</v>
      </c>
      <c r="BD67" s="342">
        <f t="shared" si="18"/>
        <v>0.11115523717503706</v>
      </c>
      <c r="BE67" s="350">
        <f t="shared" si="19"/>
        <v>3.9808616238442684E-3</v>
      </c>
      <c r="BF67" s="343">
        <v>35.619998930000001</v>
      </c>
      <c r="BG67" s="343">
        <v>30.649999619999999</v>
      </c>
      <c r="BH67" s="344">
        <f t="shared" si="20"/>
        <v>33.134999274999998</v>
      </c>
      <c r="BI67" s="344">
        <v>1.84</v>
      </c>
      <c r="BJ67" s="345">
        <v>5.1700000000000003E-2</v>
      </c>
      <c r="BK67" s="342">
        <f t="shared" si="21"/>
        <v>0.11453578668653552</v>
      </c>
      <c r="BL67" s="350">
        <f t="shared" si="22"/>
        <v>6.563089666164844E-3</v>
      </c>
      <c r="BM67" s="350"/>
      <c r="BN67" s="350"/>
      <c r="BO67" s="350"/>
      <c r="BP67" s="350"/>
      <c r="BQ67" s="350"/>
      <c r="BR67" s="350"/>
      <c r="BS67" s="350"/>
      <c r="BT67" s="343">
        <v>28.469999309999999</v>
      </c>
      <c r="BU67" s="343">
        <v>25.489999770000001</v>
      </c>
      <c r="BV67" s="344">
        <f t="shared" si="74"/>
        <v>26.979999540000001</v>
      </c>
      <c r="BW67" s="344">
        <v>1.26</v>
      </c>
      <c r="BX67" s="345">
        <v>5.67E-2</v>
      </c>
      <c r="BY67" s="342">
        <f t="shared" si="75"/>
        <v>0.10961203955972842</v>
      </c>
      <c r="BZ67" s="350">
        <f t="shared" si="76"/>
        <v>3.0283155773533068E-3</v>
      </c>
      <c r="CA67" s="341">
        <v>17.399999619999999</v>
      </c>
      <c r="CB67" s="341">
        <v>15.19999981</v>
      </c>
      <c r="CC67" s="344">
        <f t="shared" si="67"/>
        <v>16.299999714999998</v>
      </c>
      <c r="CD67" s="339">
        <v>0.98</v>
      </c>
      <c r="CE67" s="345">
        <v>5.33E-2</v>
      </c>
      <c r="CF67" s="342">
        <f t="shared" si="68"/>
        <v>0.12155903008162383</v>
      </c>
      <c r="CG67" s="350">
        <f t="shared" si="69"/>
        <v>1.3682297175431097E-3</v>
      </c>
      <c r="CH67" s="343">
        <v>20.200000760000002</v>
      </c>
      <c r="CI67" s="343">
        <v>16.75</v>
      </c>
      <c r="CJ67" s="344">
        <f t="shared" si="29"/>
        <v>18.475000380000001</v>
      </c>
      <c r="CK67" s="344">
        <v>0.68</v>
      </c>
      <c r="CL67" s="345">
        <v>8.5800000000000001E-2</v>
      </c>
      <c r="CM67" s="342">
        <f t="shared" si="63"/>
        <v>0.12848304152197842</v>
      </c>
      <c r="CN67" s="350">
        <f t="shared" si="64"/>
        <v>6.3105346234196783E-3</v>
      </c>
      <c r="CO67" s="343">
        <v>40.349998470000003</v>
      </c>
      <c r="CP67" s="343">
        <v>36.13999939</v>
      </c>
      <c r="CQ67" s="344">
        <f t="shared" si="32"/>
        <v>38.244998930000001</v>
      </c>
      <c r="CR67" s="344">
        <v>2.12</v>
      </c>
      <c r="CS67" s="345">
        <v>5.5E-2</v>
      </c>
      <c r="CT67" s="342">
        <f t="shared" si="33"/>
        <v>0.11791890833315155</v>
      </c>
      <c r="CU67" s="350">
        <f t="shared" si="34"/>
        <v>6.274308970212656E-3</v>
      </c>
      <c r="CV67" s="343">
        <v>36.869998930000001</v>
      </c>
      <c r="CW67" s="343">
        <v>33.950000760000002</v>
      </c>
      <c r="CX67" s="344">
        <f t="shared" si="35"/>
        <v>35.409999845000002</v>
      </c>
      <c r="CY67" s="344">
        <v>1.66</v>
      </c>
      <c r="CZ67" s="345">
        <v>4.4999999999999998E-2</v>
      </c>
      <c r="DA67" s="342">
        <f t="shared" si="36"/>
        <v>9.7529482025420222E-2</v>
      </c>
      <c r="DB67" s="350">
        <f t="shared" si="37"/>
        <v>4.7902288569368883E-3</v>
      </c>
      <c r="DC67" s="346">
        <v>6.1999998099999996</v>
      </c>
      <c r="DD67" s="346">
        <v>4.4899997699999998</v>
      </c>
      <c r="DE67" s="346"/>
      <c r="DF67" s="346"/>
      <c r="DH67" s="342"/>
      <c r="DI67" s="350"/>
      <c r="DJ67" s="341">
        <v>33.75</v>
      </c>
      <c r="DK67" s="341">
        <v>31.75</v>
      </c>
      <c r="DL67" s="344"/>
      <c r="DM67" s="344"/>
      <c r="DO67" s="342"/>
      <c r="DP67" s="350"/>
      <c r="DQ67" s="343">
        <v>23.63999939</v>
      </c>
      <c r="DR67" s="343">
        <v>21.11000061</v>
      </c>
      <c r="DS67" s="344">
        <f t="shared" si="71"/>
        <v>22.375</v>
      </c>
      <c r="DT67" s="344">
        <v>0.82</v>
      </c>
      <c r="DU67" s="345">
        <v>0.05</v>
      </c>
      <c r="DV67" s="342">
        <f t="shared" si="72"/>
        <v>9.1095479619358155E-2</v>
      </c>
      <c r="DW67" s="350">
        <f t="shared" si="73"/>
        <v>2.8895993316064715E-3</v>
      </c>
      <c r="DX67" s="343">
        <v>27.88666916</v>
      </c>
      <c r="DY67" s="343">
        <v>24.933334349999999</v>
      </c>
      <c r="DZ67" s="344">
        <f t="shared" si="43"/>
        <v>26.410001755</v>
      </c>
      <c r="EA67" s="344">
        <v>1.1000000000000001</v>
      </c>
      <c r="EB67" s="345">
        <v>6.88E-2</v>
      </c>
      <c r="EC67" s="342">
        <f t="shared" si="65"/>
        <v>0.11643550771402489</v>
      </c>
      <c r="ED67" s="350">
        <f t="shared" si="66"/>
        <v>4.765676298086342E-3</v>
      </c>
      <c r="EE67" s="343">
        <v>25.690000529999999</v>
      </c>
      <c r="EF67" s="343">
        <v>23.149999619999999</v>
      </c>
      <c r="EG67" s="344">
        <f t="shared" si="44"/>
        <v>24.420000074999997</v>
      </c>
      <c r="EH67" s="344">
        <v>1.272</v>
      </c>
      <c r="EI67" s="345">
        <v>4.3999999999999997E-2</v>
      </c>
      <c r="EJ67" s="342">
        <v>0.10243023520722394</v>
      </c>
      <c r="EK67" s="350">
        <f t="shared" si="45"/>
        <v>5.0309327838385272E-3</v>
      </c>
      <c r="EL67" s="358">
        <v>21.54</v>
      </c>
      <c r="EM67" s="358">
        <v>20.02</v>
      </c>
      <c r="EN67" s="344">
        <f t="shared" si="46"/>
        <v>20.78</v>
      </c>
      <c r="EO67" s="359">
        <v>1.04</v>
      </c>
      <c r="EP67" s="345">
        <v>7.5700000000000003E-2</v>
      </c>
      <c r="EQ67" s="342">
        <f t="shared" si="47"/>
        <v>0.13349971160633411</v>
      </c>
      <c r="ER67" s="350">
        <f t="shared" si="48"/>
        <v>9.0479506404499178E-3</v>
      </c>
      <c r="ES67" s="360">
        <v>28.97</v>
      </c>
      <c r="ET67" s="360">
        <v>26.5</v>
      </c>
      <c r="EU67" s="360">
        <f t="shared" si="49"/>
        <v>27.734999999999999</v>
      </c>
      <c r="EV67" s="359">
        <v>0.74</v>
      </c>
      <c r="EW67" s="345">
        <v>0.1</v>
      </c>
      <c r="EX67" s="342">
        <v>0.13122079284693333</v>
      </c>
      <c r="EY67" s="350">
        <f t="shared" si="50"/>
        <v>1.2098233999429379E-2</v>
      </c>
      <c r="EZ67" s="341"/>
      <c r="FA67" s="367">
        <v>1.4</v>
      </c>
      <c r="FB67" s="367">
        <v>0.95</v>
      </c>
      <c r="FC67" s="367"/>
      <c r="FD67" s="367">
        <v>0.95</v>
      </c>
      <c r="FE67" s="361">
        <v>2.3236384600000002</v>
      </c>
      <c r="FF67" s="367">
        <v>5</v>
      </c>
      <c r="FG67" s="367"/>
      <c r="FH67" s="367">
        <v>0.875</v>
      </c>
      <c r="FI67" s="367">
        <v>1.4</v>
      </c>
      <c r="FJ67" s="367"/>
      <c r="FK67" s="367">
        <v>0.67500000000000004</v>
      </c>
      <c r="FL67" s="367">
        <v>0.27500000000000002</v>
      </c>
      <c r="FM67" s="343">
        <v>1.2</v>
      </c>
      <c r="FN67" s="343">
        <v>1.3</v>
      </c>
      <c r="FO67" s="343">
        <v>1.2</v>
      </c>
      <c r="FP67" s="343"/>
      <c r="FQ67" s="343"/>
      <c r="FR67" s="343">
        <v>0.77500000000000002</v>
      </c>
      <c r="FS67" s="343">
        <v>1</v>
      </c>
      <c r="FT67" s="343">
        <v>1.2</v>
      </c>
      <c r="FU67" s="362">
        <v>1.6558873799999998</v>
      </c>
      <c r="FV67" s="362">
        <v>2.25258</v>
      </c>
      <c r="FW67" s="344">
        <f t="shared" si="51"/>
        <v>24.432105839999998</v>
      </c>
      <c r="FX67" s="342">
        <f t="shared" si="52"/>
        <v>0.12187065532291796</v>
      </c>
    </row>
    <row r="68" spans="1:180">
      <c r="A68" s="349">
        <v>37653</v>
      </c>
      <c r="B68" s="337">
        <v>23.13999939</v>
      </c>
      <c r="C68" s="337">
        <v>21.899999619999999</v>
      </c>
      <c r="D68" s="337">
        <f t="shared" si="0"/>
        <v>22.519999505000001</v>
      </c>
      <c r="E68" s="337">
        <v>1.08</v>
      </c>
      <c r="F68" s="338">
        <v>7.0000000000000007E-2</v>
      </c>
      <c r="G68" s="342">
        <f t="shared" si="1"/>
        <v>0.12504631191223847</v>
      </c>
      <c r="H68" s="350">
        <f t="shared" si="2"/>
        <v>7.1963189193135135E-3</v>
      </c>
      <c r="I68" s="337">
        <v>22.469999309999999</v>
      </c>
      <c r="J68" s="337">
        <v>21.010000229999999</v>
      </c>
      <c r="K68" s="340">
        <f t="shared" si="3"/>
        <v>21.739999769999997</v>
      </c>
      <c r="L68" s="340">
        <v>1.2</v>
      </c>
      <c r="M68" s="338">
        <v>6.4299999999999996E-2</v>
      </c>
      <c r="N68" s="342">
        <f t="shared" si="4"/>
        <v>0.12749943837198363</v>
      </c>
      <c r="O68" s="350">
        <f t="shared" si="5"/>
        <v>4.9790140960049023E-3</v>
      </c>
      <c r="P68" s="341">
        <v>19.690000529999999</v>
      </c>
      <c r="Q68" s="341">
        <v>18.5</v>
      </c>
      <c r="R68" s="341"/>
      <c r="S68" s="341"/>
      <c r="T68" s="341"/>
      <c r="U68" s="342"/>
      <c r="V68" s="341"/>
      <c r="W68" s="343">
        <v>30.850000380000001</v>
      </c>
      <c r="X68" s="343">
        <v>28.469999309999999</v>
      </c>
      <c r="Y68" s="344">
        <f t="shared" si="9"/>
        <v>29.659999845000002</v>
      </c>
      <c r="Z68" s="344">
        <v>0.72</v>
      </c>
      <c r="AA68" s="345">
        <v>7.1999999999999995E-2</v>
      </c>
      <c r="AB68" s="342">
        <f t="shared" si="10"/>
        <v>9.9656157221785779E-2</v>
      </c>
      <c r="AC68" s="350">
        <f t="shared" si="11"/>
        <v>3.8916988019453381E-3</v>
      </c>
      <c r="AD68" s="358">
        <v>37.840000000000003</v>
      </c>
      <c r="AE68" s="358">
        <v>34.44</v>
      </c>
      <c r="AF68" s="344">
        <f t="shared" si="12"/>
        <v>36.14</v>
      </c>
      <c r="AG68" s="358">
        <f t="shared" si="70"/>
        <v>0.68</v>
      </c>
      <c r="AH68" s="345">
        <v>0.1017</v>
      </c>
      <c r="AI68" s="342">
        <f t="shared" si="13"/>
        <v>0.12368289004507393</v>
      </c>
      <c r="AJ68" s="350">
        <f t="shared" si="14"/>
        <v>1.1534184635918378E-2</v>
      </c>
      <c r="AK68" s="343">
        <v>34.189998629999998</v>
      </c>
      <c r="AL68" s="343">
        <v>31.020000459999999</v>
      </c>
      <c r="AM68" s="344">
        <f t="shared" si="15"/>
        <v>32.604999544999998</v>
      </c>
      <c r="AN68" s="344">
        <v>1.78</v>
      </c>
      <c r="AO68" s="345">
        <v>7.7799999999999994E-2</v>
      </c>
      <c r="AP68" s="342">
        <f t="shared" si="53"/>
        <v>0.14108459107794302</v>
      </c>
      <c r="AQ68" s="350">
        <f t="shared" si="54"/>
        <v>2.8997534035640645E-2</v>
      </c>
      <c r="AR68" s="341">
        <v>23.799999239999998</v>
      </c>
      <c r="AS68" s="341">
        <v>21.850000380000001</v>
      </c>
      <c r="AT68" s="344"/>
      <c r="AU68" s="344"/>
      <c r="AW68" s="342"/>
      <c r="AX68" s="350"/>
      <c r="AY68" s="343">
        <v>32.66999817</v>
      </c>
      <c r="AZ68" s="343">
        <v>30.420000080000001</v>
      </c>
      <c r="BA68" s="344">
        <f t="shared" si="17"/>
        <v>31.544999125</v>
      </c>
      <c r="BB68" s="343">
        <v>1.24</v>
      </c>
      <c r="BC68" s="345">
        <v>7.0000000000000007E-2</v>
      </c>
      <c r="BD68" s="342">
        <f t="shared" si="18"/>
        <v>0.1149660022713781</v>
      </c>
      <c r="BE68" s="350">
        <f t="shared" si="19"/>
        <v>4.1351280406214958E-3</v>
      </c>
      <c r="BF68" s="343">
        <v>32.299999239999998</v>
      </c>
      <c r="BG68" s="343">
        <v>29.75</v>
      </c>
      <c r="BH68" s="344">
        <f t="shared" si="20"/>
        <v>31.024999619999999</v>
      </c>
      <c r="BI68" s="344">
        <v>1.84</v>
      </c>
      <c r="BJ68" s="345">
        <v>5.1700000000000003E-2</v>
      </c>
      <c r="BK68" s="342">
        <f t="shared" si="21"/>
        <v>0.11890908786877641</v>
      </c>
      <c r="BL68" s="350">
        <f t="shared" si="22"/>
        <v>6.8431264035116197E-3</v>
      </c>
      <c r="BM68" s="350"/>
      <c r="BN68" s="350"/>
      <c r="BO68" s="350"/>
      <c r="BP68" s="350"/>
      <c r="BQ68" s="350"/>
      <c r="BR68" s="350"/>
      <c r="BS68" s="350"/>
      <c r="BT68" s="343">
        <v>26.260000229999999</v>
      </c>
      <c r="BU68" s="343">
        <v>24.049999239999998</v>
      </c>
      <c r="BV68" s="344">
        <f t="shared" si="74"/>
        <v>25.154999734999997</v>
      </c>
      <c r="BW68" s="344">
        <v>1.26</v>
      </c>
      <c r="BX68" s="345">
        <v>4.6699999999999998E-2</v>
      </c>
      <c r="BY68" s="342">
        <f t="shared" si="75"/>
        <v>0.10298883071563081</v>
      </c>
      <c r="BZ68" s="350">
        <f t="shared" si="76"/>
        <v>2.8576259367180537E-3</v>
      </c>
      <c r="CA68" s="341">
        <v>16.030000690000001</v>
      </c>
      <c r="CB68" s="341">
        <v>14.899999619999999</v>
      </c>
      <c r="CC68" s="344">
        <f t="shared" si="67"/>
        <v>15.465000155</v>
      </c>
      <c r="CD68" s="339">
        <v>0.98</v>
      </c>
      <c r="CE68" s="345">
        <v>5.33E-2</v>
      </c>
      <c r="CF68" s="342">
        <f t="shared" si="68"/>
        <v>0.12533652258201178</v>
      </c>
      <c r="CG68" s="350">
        <f t="shared" si="69"/>
        <v>1.4168432771017997E-3</v>
      </c>
      <c r="CH68" s="343">
        <v>17.549999239999998</v>
      </c>
      <c r="CI68" s="343">
        <v>16</v>
      </c>
      <c r="CJ68" s="344">
        <f t="shared" si="29"/>
        <v>16.774999619999999</v>
      </c>
      <c r="CK68" s="344">
        <v>0.68</v>
      </c>
      <c r="CL68" s="345">
        <v>8.5000000000000006E-2</v>
      </c>
      <c r="CM68" s="342">
        <f t="shared" si="63"/>
        <v>0.1320430575269349</v>
      </c>
      <c r="CN68" s="350">
        <f t="shared" si="64"/>
        <v>6.513408205195771E-3</v>
      </c>
      <c r="CO68" s="343">
        <v>37.560001370000002</v>
      </c>
      <c r="CP68" s="343">
        <v>35.310001370000002</v>
      </c>
      <c r="CQ68" s="344">
        <f t="shared" si="32"/>
        <v>36.435001370000002</v>
      </c>
      <c r="CR68" s="344">
        <v>2.12</v>
      </c>
      <c r="CS68" s="345">
        <v>0.05</v>
      </c>
      <c r="CT68" s="342">
        <f t="shared" si="33"/>
        <v>0.11580285783358613</v>
      </c>
      <c r="CU68" s="350">
        <f t="shared" si="34"/>
        <v>6.1883391680645546E-3</v>
      </c>
      <c r="CV68" s="343">
        <v>35.400001529999997</v>
      </c>
      <c r="CW68" s="343">
        <v>33.22000122</v>
      </c>
      <c r="CX68" s="344">
        <f t="shared" si="35"/>
        <v>34.310001374999999</v>
      </c>
      <c r="CY68" s="344">
        <v>1.66</v>
      </c>
      <c r="CZ68" s="345">
        <v>4.4999999999999998E-2</v>
      </c>
      <c r="DA68" s="342">
        <f t="shared" si="36"/>
        <v>9.9245712595071423E-2</v>
      </c>
      <c r="DB68" s="350">
        <f t="shared" si="37"/>
        <v>4.895583689550489E-3</v>
      </c>
      <c r="DC68" s="346">
        <v>4.94000006</v>
      </c>
      <c r="DD68" s="346">
        <v>3.1500001000000002</v>
      </c>
      <c r="DE68" s="346"/>
      <c r="DF68" s="346"/>
      <c r="DH68" s="342"/>
      <c r="DI68" s="350"/>
      <c r="DJ68" s="341">
        <v>32.409999849999998</v>
      </c>
      <c r="DK68" s="341">
        <v>30.549999239999998</v>
      </c>
      <c r="DL68" s="344"/>
      <c r="DM68" s="344"/>
      <c r="DO68" s="342"/>
      <c r="DP68" s="350"/>
      <c r="DQ68" s="343">
        <v>21.959999079999999</v>
      </c>
      <c r="DR68" s="343">
        <v>19.920000080000001</v>
      </c>
      <c r="DS68" s="344">
        <f t="shared" si="71"/>
        <v>20.939999579999999</v>
      </c>
      <c r="DT68" s="344">
        <v>0.82</v>
      </c>
      <c r="DU68" s="345">
        <v>4.7500000000000001E-2</v>
      </c>
      <c r="DV68" s="342">
        <f t="shared" si="72"/>
        <v>9.135054340212867E-2</v>
      </c>
      <c r="DW68" s="350">
        <f t="shared" si="73"/>
        <v>2.9102099176243918E-3</v>
      </c>
      <c r="DX68" s="343">
        <v>28.36666679</v>
      </c>
      <c r="DY68" s="343">
        <v>26.033332819999998</v>
      </c>
      <c r="DZ68" s="344">
        <f t="shared" si="43"/>
        <v>27.199999804999997</v>
      </c>
      <c r="EA68" s="344">
        <v>1.1000000000000001</v>
      </c>
      <c r="EB68" s="345">
        <v>7.2499999999999995E-2</v>
      </c>
      <c r="EC68" s="342">
        <f t="shared" si="65"/>
        <v>0.11888997938448975</v>
      </c>
      <c r="ED68" s="350">
        <f t="shared" si="66"/>
        <v>4.8871619464010141E-3</v>
      </c>
      <c r="EE68" s="343">
        <v>26.100000380000001</v>
      </c>
      <c r="EF68" s="343">
        <v>24.379999160000001</v>
      </c>
      <c r="EG68" s="344">
        <f t="shared" si="44"/>
        <v>25.239999770000001</v>
      </c>
      <c r="EH68" s="344">
        <v>1.272</v>
      </c>
      <c r="EI68" s="345">
        <v>4.2000000000000003E-2</v>
      </c>
      <c r="EJ68" s="342">
        <v>9.8386057184054465E-2</v>
      </c>
      <c r="EK68" s="350">
        <f t="shared" si="45"/>
        <v>4.8531786838453116E-3</v>
      </c>
      <c r="EL68" s="358">
        <v>20.75</v>
      </c>
      <c r="EM68" s="358">
        <v>18.97</v>
      </c>
      <c r="EN68" s="344">
        <f t="shared" si="46"/>
        <v>19.86</v>
      </c>
      <c r="EO68" s="359">
        <v>1.04</v>
      </c>
      <c r="EP68" s="345">
        <v>7.17E-2</v>
      </c>
      <c r="EQ68" s="342">
        <f t="shared" si="47"/>
        <v>0.13200739614030765</v>
      </c>
      <c r="ER68" s="350">
        <f t="shared" si="48"/>
        <v>8.5446426049414527E-3</v>
      </c>
      <c r="ES68" s="360">
        <v>28.64</v>
      </c>
      <c r="ET68" s="360">
        <v>26.04</v>
      </c>
      <c r="EU68" s="360">
        <f t="shared" si="49"/>
        <v>27.34</v>
      </c>
      <c r="EV68" s="359">
        <v>0.74</v>
      </c>
      <c r="EW68" s="345">
        <v>0.10199999999999999</v>
      </c>
      <c r="EX68" s="342">
        <v>0.13373426923530629</v>
      </c>
      <c r="EY68" s="350">
        <f t="shared" si="50"/>
        <v>1.2554357372580024E-2</v>
      </c>
      <c r="EZ68" s="341"/>
      <c r="FA68" s="367">
        <v>1.4</v>
      </c>
      <c r="FB68" s="367">
        <v>0.95</v>
      </c>
      <c r="FC68" s="367"/>
      <c r="FD68" s="367">
        <v>0.95</v>
      </c>
      <c r="FE68" s="361">
        <v>2.2686410999999995</v>
      </c>
      <c r="FF68" s="367">
        <v>5</v>
      </c>
      <c r="FG68" s="367"/>
      <c r="FH68" s="367">
        <v>0.875</v>
      </c>
      <c r="FI68" s="367">
        <v>1.4</v>
      </c>
      <c r="FJ68" s="367"/>
      <c r="FK68" s="367">
        <v>0.67500000000000004</v>
      </c>
      <c r="FL68" s="367">
        <v>0.27500000000000002</v>
      </c>
      <c r="FM68" s="343">
        <v>1.2</v>
      </c>
      <c r="FN68" s="343">
        <v>1.3</v>
      </c>
      <c r="FO68" s="343">
        <v>1.2</v>
      </c>
      <c r="FP68" s="343"/>
      <c r="FQ68" s="343"/>
      <c r="FR68" s="343">
        <v>0.77500000000000002</v>
      </c>
      <c r="FS68" s="343">
        <v>1</v>
      </c>
      <c r="FT68" s="343">
        <v>1.2</v>
      </c>
      <c r="FU68" s="362">
        <v>1.5746504399999999</v>
      </c>
      <c r="FV68" s="362">
        <v>2.2837065600000002</v>
      </c>
      <c r="FW68" s="344">
        <f t="shared" si="51"/>
        <v>24.326998099999994</v>
      </c>
      <c r="FX68" s="342">
        <f t="shared" si="52"/>
        <v>0.12319835573497875</v>
      </c>
    </row>
    <row r="69" spans="1:180">
      <c r="A69" s="349">
        <v>37681</v>
      </c>
      <c r="B69" s="337">
        <v>23.700000760000002</v>
      </c>
      <c r="C69" s="337">
        <v>22.030000690000001</v>
      </c>
      <c r="D69" s="337">
        <f t="shared" si="0"/>
        <v>22.865000725000002</v>
      </c>
      <c r="E69" s="337">
        <v>1.08</v>
      </c>
      <c r="F69" s="338">
        <v>6.4699999999999994E-2</v>
      </c>
      <c r="G69" s="342">
        <f t="shared" si="1"/>
        <v>0.11863181969958281</v>
      </c>
      <c r="H69" s="350">
        <f t="shared" si="2"/>
        <v>6.4917771900941243E-3</v>
      </c>
      <c r="I69" s="337">
        <v>21.899999619999999</v>
      </c>
      <c r="J69" s="337">
        <v>20.850000380000001</v>
      </c>
      <c r="K69" s="340">
        <f t="shared" si="3"/>
        <v>21.375</v>
      </c>
      <c r="L69" s="340">
        <v>1.2</v>
      </c>
      <c r="M69" s="338">
        <v>6.2899999999999998E-2</v>
      </c>
      <c r="N69" s="342">
        <f t="shared" si="4"/>
        <v>0.12711790852374705</v>
      </c>
      <c r="O69" s="350">
        <f t="shared" si="5"/>
        <v>5.0833428880525319E-3</v>
      </c>
      <c r="P69" s="341">
        <v>19.629999160000001</v>
      </c>
      <c r="Q69" s="341">
        <v>18.200000760000002</v>
      </c>
      <c r="R69" s="341"/>
      <c r="S69" s="341"/>
      <c r="T69" s="341"/>
      <c r="U69" s="342"/>
      <c r="V69" s="341"/>
      <c r="W69" s="343">
        <v>32.060001370000002</v>
      </c>
      <c r="X69" s="343">
        <v>30.31999969</v>
      </c>
      <c r="Y69" s="344">
        <f t="shared" si="9"/>
        <v>31.190000529999999</v>
      </c>
      <c r="Z69" s="344">
        <v>0.72</v>
      </c>
      <c r="AA69" s="345">
        <v>7.1999999999999995E-2</v>
      </c>
      <c r="AB69" s="342">
        <f t="shared" si="10"/>
        <v>9.8287160151413033E-2</v>
      </c>
      <c r="AC69" s="350">
        <f t="shared" si="11"/>
        <v>4.5510177919345085E-3</v>
      </c>
      <c r="AD69" s="358">
        <v>37.9</v>
      </c>
      <c r="AE69" s="358">
        <v>36.049999999999997</v>
      </c>
      <c r="AF69" s="344">
        <f t="shared" si="12"/>
        <v>36.974999999999994</v>
      </c>
      <c r="AG69" s="358">
        <f t="shared" si="70"/>
        <v>0.68</v>
      </c>
      <c r="AH69" s="345">
        <v>9.5600000000000004E-2</v>
      </c>
      <c r="AI69" s="342">
        <f t="shared" si="13"/>
        <v>0.11696390527418998</v>
      </c>
      <c r="AJ69" s="350">
        <f t="shared" si="14"/>
        <v>1.1504036756526025E-2</v>
      </c>
      <c r="AK69" s="343">
        <v>33.439998629999998</v>
      </c>
      <c r="AL69" s="343">
        <v>31.06999969</v>
      </c>
      <c r="AM69" s="344">
        <f t="shared" si="15"/>
        <v>32.254999159999997</v>
      </c>
      <c r="AN69" s="344">
        <v>1.78</v>
      </c>
      <c r="AO69" s="345">
        <v>7.0999999999999994E-2</v>
      </c>
      <c r="AP69" s="342">
        <f t="shared" si="53"/>
        <v>0.13458252023602535</v>
      </c>
      <c r="AQ69" s="350">
        <f t="shared" si="54"/>
        <v>2.5492958074935776E-2</v>
      </c>
      <c r="AR69" s="341">
        <v>23.959999079999999</v>
      </c>
      <c r="AS69" s="341">
        <v>21.899999619999999</v>
      </c>
      <c r="AT69" s="344"/>
      <c r="AU69" s="344"/>
      <c r="AW69" s="342"/>
      <c r="AX69" s="350"/>
      <c r="AY69" s="343">
        <v>33.700000760000002</v>
      </c>
      <c r="AZ69" s="343">
        <v>31.700000760000002</v>
      </c>
      <c r="BA69" s="344">
        <f t="shared" si="17"/>
        <v>32.700000760000002</v>
      </c>
      <c r="BB69" s="343">
        <v>1.24</v>
      </c>
      <c r="BC69" s="345">
        <v>7.0000000000000007E-2</v>
      </c>
      <c r="BD69" s="342">
        <f t="shared" si="18"/>
        <v>0.11335402480326029</v>
      </c>
      <c r="BE69" s="350">
        <f t="shared" si="19"/>
        <v>4.0557850675090584E-3</v>
      </c>
      <c r="BF69" s="343">
        <v>31.850000380000001</v>
      </c>
      <c r="BG69" s="343">
        <v>23.700000760000002</v>
      </c>
      <c r="BH69" s="344">
        <f t="shared" si="20"/>
        <v>27.775000570000003</v>
      </c>
      <c r="BI69" s="344">
        <v>1.84</v>
      </c>
      <c r="BJ69" s="345">
        <v>5.1700000000000003E-2</v>
      </c>
      <c r="BK69" s="342">
        <f t="shared" si="21"/>
        <v>0.12697868537740975</v>
      </c>
      <c r="BL69" s="350">
        <f t="shared" si="22"/>
        <v>5.8795294874611145E-3</v>
      </c>
      <c r="BM69" s="350"/>
      <c r="BN69" s="350"/>
      <c r="BO69" s="350"/>
      <c r="BP69" s="350"/>
      <c r="BQ69" s="350"/>
      <c r="BR69" s="350"/>
      <c r="BS69" s="350"/>
      <c r="BT69" s="343">
        <v>25.719999309999999</v>
      </c>
      <c r="BU69" s="343">
        <v>24.129999160000001</v>
      </c>
      <c r="BV69" s="344">
        <f t="shared" si="74"/>
        <v>24.924999235000001</v>
      </c>
      <c r="BW69" s="344">
        <v>1.26</v>
      </c>
      <c r="BX69" s="345">
        <v>4.6699999999999998E-2</v>
      </c>
      <c r="BY69" s="342">
        <f t="shared" si="75"/>
        <v>0.10351858972009409</v>
      </c>
      <c r="BZ69" s="350">
        <f t="shared" si="76"/>
        <v>2.9413125825136959E-3</v>
      </c>
      <c r="CA69" s="341">
        <v>15.739999770000001</v>
      </c>
      <c r="CB69" s="341">
        <v>13.130000109999999</v>
      </c>
      <c r="CC69" s="344"/>
      <c r="CF69" s="342"/>
      <c r="CG69" s="350"/>
      <c r="CH69" s="343">
        <v>18.579999919999999</v>
      </c>
      <c r="CI69" s="343">
        <v>17.129999160000001</v>
      </c>
      <c r="CJ69" s="344">
        <f t="shared" si="29"/>
        <v>17.854999540000001</v>
      </c>
      <c r="CK69" s="344">
        <v>0.68</v>
      </c>
      <c r="CL69" s="345">
        <v>8.7999999999999995E-2</v>
      </c>
      <c r="CM69" s="342">
        <f t="shared" si="63"/>
        <v>0.13227695721705235</v>
      </c>
      <c r="CN69" s="350">
        <f t="shared" si="64"/>
        <v>7.238467182002912E-3</v>
      </c>
      <c r="CO69" s="343">
        <v>36.430000309999997</v>
      </c>
      <c r="CP69" s="343">
        <v>34.930000309999997</v>
      </c>
      <c r="CQ69" s="344">
        <f t="shared" si="32"/>
        <v>35.680000309999997</v>
      </c>
      <c r="CR69" s="344">
        <v>2.12</v>
      </c>
      <c r="CS69" s="345">
        <v>5.2499999999999998E-2</v>
      </c>
      <c r="CT69" s="342">
        <f t="shared" si="33"/>
        <v>0.11988791470139692</v>
      </c>
      <c r="CU69" s="350">
        <f t="shared" si="34"/>
        <v>6.5605132922800097E-3</v>
      </c>
      <c r="CV69" s="343">
        <v>35.880001069999999</v>
      </c>
      <c r="CW69" s="343">
        <v>33.52999878</v>
      </c>
      <c r="CX69" s="344">
        <f t="shared" si="35"/>
        <v>34.704999924999996</v>
      </c>
      <c r="CY69" s="344">
        <v>1.66</v>
      </c>
      <c r="CZ69" s="345">
        <v>4.4999999999999998E-2</v>
      </c>
      <c r="DA69" s="342">
        <f t="shared" si="36"/>
        <v>9.8616678563231641E-2</v>
      </c>
      <c r="DB69" s="350">
        <f t="shared" si="37"/>
        <v>4.5662755748702068E-3</v>
      </c>
      <c r="DC69" s="346">
        <v>4.2600002300000002</v>
      </c>
      <c r="DD69" s="346">
        <v>3.5199999800000001</v>
      </c>
      <c r="DE69" s="346"/>
      <c r="DF69" s="346"/>
      <c r="DH69" s="342"/>
      <c r="DI69" s="350"/>
      <c r="DJ69" s="341">
        <v>32.049999239999998</v>
      </c>
      <c r="DK69" s="341">
        <v>30.940000529999999</v>
      </c>
      <c r="DL69" s="344"/>
      <c r="DM69" s="344"/>
      <c r="DO69" s="342"/>
      <c r="DP69" s="350"/>
      <c r="DQ69" s="343">
        <v>20.88999939</v>
      </c>
      <c r="DR69" s="343">
        <v>19.299999239999998</v>
      </c>
      <c r="DS69" s="344">
        <f t="shared" si="71"/>
        <v>20.094999314999999</v>
      </c>
      <c r="DT69" s="344">
        <v>0.82</v>
      </c>
      <c r="DU69" s="345">
        <v>0.05</v>
      </c>
      <c r="DV69" s="342">
        <f t="shared" si="72"/>
        <v>9.5833255801593298E-2</v>
      </c>
      <c r="DW69" s="350">
        <f t="shared" si="73"/>
        <v>2.622096439389889E-3</v>
      </c>
      <c r="DX69" s="343">
        <v>30.566665650000001</v>
      </c>
      <c r="DY69" s="343">
        <v>27.413333890000001</v>
      </c>
      <c r="DZ69" s="344">
        <f t="shared" si="43"/>
        <v>28.989999770000001</v>
      </c>
      <c r="EA69" s="344">
        <v>1.1000000000000001</v>
      </c>
      <c r="EB69" s="345">
        <v>6.3299999999999995E-2</v>
      </c>
      <c r="EC69" s="342">
        <f t="shared" si="65"/>
        <v>0.10640980446022219</v>
      </c>
      <c r="ED69" s="350">
        <f t="shared" si="66"/>
        <v>5.3750431167616398E-3</v>
      </c>
      <c r="EE69" s="343">
        <v>26.959999079999999</v>
      </c>
      <c r="EF69" s="343">
        <v>25</v>
      </c>
      <c r="EG69" s="344">
        <f t="shared" si="44"/>
        <v>25.979999540000001</v>
      </c>
      <c r="EH69" s="344">
        <v>1.272</v>
      </c>
      <c r="EI69" s="345">
        <v>4.3299999999999998E-2</v>
      </c>
      <c r="EJ69" s="342">
        <v>9.8117331036481126E-2</v>
      </c>
      <c r="EK69" s="350">
        <f t="shared" si="45"/>
        <v>4.9561681604236634E-3</v>
      </c>
      <c r="EL69" s="358">
        <v>22.25</v>
      </c>
      <c r="EM69" s="358">
        <v>19.63</v>
      </c>
      <c r="EN69" s="344">
        <f t="shared" si="46"/>
        <v>20.939999999999998</v>
      </c>
      <c r="EO69" s="359">
        <v>1.04</v>
      </c>
      <c r="EP69" s="345">
        <v>6.5000000000000002E-2</v>
      </c>
      <c r="EQ69" s="342">
        <f t="shared" si="47"/>
        <v>0.12177897720654962</v>
      </c>
      <c r="ER69" s="350">
        <f t="shared" si="48"/>
        <v>9.0344093772350871E-3</v>
      </c>
      <c r="ES69" s="360">
        <v>29.85</v>
      </c>
      <c r="ET69" s="360">
        <v>27.92</v>
      </c>
      <c r="EU69" s="360">
        <f t="shared" si="49"/>
        <v>28.885000000000002</v>
      </c>
      <c r="EV69" s="359">
        <v>0.74</v>
      </c>
      <c r="EW69" s="345">
        <v>9.8199999999999996E-2</v>
      </c>
      <c r="EX69" s="342">
        <v>0.12811621092901526</v>
      </c>
      <c r="EY69" s="350">
        <f t="shared" si="50"/>
        <v>1.311786559092463E-2</v>
      </c>
      <c r="EZ69" s="341"/>
      <c r="FA69" s="367">
        <v>1.3</v>
      </c>
      <c r="FB69" s="367">
        <v>0.95</v>
      </c>
      <c r="FC69" s="367"/>
      <c r="FD69" s="367">
        <v>1.1000000000000001</v>
      </c>
      <c r="FE69" s="361">
        <v>2.3365729200000001</v>
      </c>
      <c r="FF69" s="367">
        <v>4.5</v>
      </c>
      <c r="FG69" s="367"/>
      <c r="FH69" s="367">
        <v>0.85</v>
      </c>
      <c r="FI69" s="367">
        <v>1.1000000000000001</v>
      </c>
      <c r="FJ69" s="367"/>
      <c r="FK69" s="367">
        <v>0.67500000000000004</v>
      </c>
      <c r="FL69" s="367"/>
      <c r="FM69" s="343">
        <v>1.3</v>
      </c>
      <c r="FN69" s="343">
        <v>1.3</v>
      </c>
      <c r="FO69" s="343">
        <v>1.1000000000000001</v>
      </c>
      <c r="FP69" s="343"/>
      <c r="FQ69" s="343"/>
      <c r="FR69" s="343">
        <v>0.65</v>
      </c>
      <c r="FS69" s="343">
        <v>1.2</v>
      </c>
      <c r="FT69" s="343">
        <v>1.2</v>
      </c>
      <c r="FU69" s="362">
        <v>1.76241582</v>
      </c>
      <c r="FV69" s="362">
        <v>2.4324282000000004</v>
      </c>
      <c r="FW69" s="344">
        <f t="shared" si="51"/>
        <v>23.756416940000001</v>
      </c>
      <c r="FX69" s="342">
        <f t="shared" si="52"/>
        <v>0.11947059857291485</v>
      </c>
    </row>
    <row r="70" spans="1:180">
      <c r="A70" s="349">
        <v>37712</v>
      </c>
      <c r="B70" s="337">
        <v>25.870000839999999</v>
      </c>
      <c r="C70" s="337">
        <v>23.299999239999998</v>
      </c>
      <c r="D70" s="337">
        <f t="shared" si="0"/>
        <v>24.585000039999997</v>
      </c>
      <c r="E70" s="337">
        <v>1.08</v>
      </c>
      <c r="F70" s="338">
        <v>6.2300000000000001E-2</v>
      </c>
      <c r="G70" s="342">
        <f t="shared" si="1"/>
        <v>0.11228050693404223</v>
      </c>
      <c r="H70" s="350">
        <f t="shared" si="2"/>
        <v>6.083620428772806E-3</v>
      </c>
      <c r="I70" s="337">
        <v>22.940000529999999</v>
      </c>
      <c r="J70" s="337">
        <v>21.049999239999998</v>
      </c>
      <c r="K70" s="340">
        <f t="shared" si="3"/>
        <v>21.994999884999999</v>
      </c>
      <c r="L70" s="340">
        <v>1.2</v>
      </c>
      <c r="M70" s="338">
        <v>6.0900000000000003E-2</v>
      </c>
      <c r="N70" s="342">
        <f t="shared" si="4"/>
        <v>0.12315148859769565</v>
      </c>
      <c r="O70" s="350">
        <f t="shared" si="5"/>
        <v>4.8761568113818371E-3</v>
      </c>
      <c r="P70" s="341">
        <v>19.540000920000001</v>
      </c>
      <c r="Q70" s="341">
        <v>18.200000760000002</v>
      </c>
      <c r="R70" s="341"/>
      <c r="S70" s="341"/>
      <c r="T70" s="341"/>
      <c r="U70" s="342"/>
      <c r="V70" s="341"/>
      <c r="W70" s="343">
        <v>33.189998629999998</v>
      </c>
      <c r="X70" s="343">
        <v>31.719999309999999</v>
      </c>
      <c r="Y70" s="344">
        <f t="shared" si="9"/>
        <v>32.454998969999998</v>
      </c>
      <c r="Z70" s="344">
        <v>0.72</v>
      </c>
      <c r="AA70" s="345">
        <v>7.1999999999999995E-2</v>
      </c>
      <c r="AB70" s="342">
        <f t="shared" si="10"/>
        <v>9.7253603689742674E-2</v>
      </c>
      <c r="AC70" s="350">
        <f t="shared" si="11"/>
        <v>4.4587464910461868E-3</v>
      </c>
      <c r="AD70" s="358">
        <v>39</v>
      </c>
      <c r="AE70" s="358">
        <v>37.08</v>
      </c>
      <c r="AF70" s="344">
        <f t="shared" si="12"/>
        <v>38.04</v>
      </c>
      <c r="AG70" s="358">
        <f t="shared" si="70"/>
        <v>0.68</v>
      </c>
      <c r="AH70" s="345">
        <v>9.5600000000000004E-2</v>
      </c>
      <c r="AI70" s="342">
        <f t="shared" si="13"/>
        <v>0.11636156661076957</v>
      </c>
      <c r="AJ70" s="350">
        <f t="shared" si="14"/>
        <v>1.1606829039207671E-2</v>
      </c>
      <c r="AK70" s="343">
        <v>34.25</v>
      </c>
      <c r="AL70" s="343">
        <v>31.870000839999999</v>
      </c>
      <c r="AM70" s="344">
        <f t="shared" si="15"/>
        <v>33.060000420000001</v>
      </c>
      <c r="AN70" s="344">
        <v>1.78</v>
      </c>
      <c r="AO70" s="345">
        <v>7.0999999999999994E-2</v>
      </c>
      <c r="AP70" s="342">
        <f t="shared" si="53"/>
        <v>0.13300148906806375</v>
      </c>
      <c r="AQ70" s="350">
        <f t="shared" si="54"/>
        <v>2.4944994331997528E-2</v>
      </c>
      <c r="AR70" s="341">
        <v>24.290000920000001</v>
      </c>
      <c r="AS70" s="341">
        <v>23.100000380000001</v>
      </c>
      <c r="AT70" s="344"/>
      <c r="AU70" s="344"/>
      <c r="AW70" s="342"/>
      <c r="AX70" s="350"/>
      <c r="AY70" s="343">
        <v>34.790000919999997</v>
      </c>
      <c r="AZ70" s="343">
        <v>32.25</v>
      </c>
      <c r="BA70" s="344">
        <f t="shared" si="17"/>
        <v>33.520000459999999</v>
      </c>
      <c r="BB70" s="343">
        <v>1.24</v>
      </c>
      <c r="BC70" s="345">
        <v>7.0000000000000007E-2</v>
      </c>
      <c r="BD70" s="342">
        <f t="shared" si="18"/>
        <v>0.11227799712891917</v>
      </c>
      <c r="BE70" s="350">
        <f t="shared" si="19"/>
        <v>3.9776629041637247E-3</v>
      </c>
      <c r="BF70" s="343">
        <v>30.469999309999999</v>
      </c>
      <c r="BG70" s="343">
        <v>27.049999239999998</v>
      </c>
      <c r="BH70" s="344">
        <f t="shared" si="20"/>
        <v>28.759999274999998</v>
      </c>
      <c r="BI70" s="344">
        <v>1.84</v>
      </c>
      <c r="BJ70" s="345">
        <v>5.1700000000000003E-2</v>
      </c>
      <c r="BK70" s="342">
        <f t="shared" si="21"/>
        <v>0.1243355806998363</v>
      </c>
      <c r="BL70" s="350">
        <f t="shared" si="22"/>
        <v>5.7003628978743491E-3</v>
      </c>
      <c r="BM70" s="350"/>
      <c r="BN70" s="350"/>
      <c r="BO70" s="350"/>
      <c r="BP70" s="350"/>
      <c r="BQ70" s="350"/>
      <c r="BR70" s="350"/>
      <c r="BS70" s="350"/>
      <c r="BT70" s="343">
        <v>26</v>
      </c>
      <c r="BU70" s="343">
        <v>24.770000459999999</v>
      </c>
      <c r="BV70" s="344">
        <f t="shared" si="74"/>
        <v>25.385000229999999</v>
      </c>
      <c r="BW70" s="344">
        <v>1.26</v>
      </c>
      <c r="BX70" s="345">
        <v>4.6699999999999998E-2</v>
      </c>
      <c r="BY70" s="342">
        <f t="shared" si="75"/>
        <v>0.1024688570807748</v>
      </c>
      <c r="BZ70" s="350">
        <f t="shared" si="76"/>
        <v>2.8827704227184755E-3</v>
      </c>
      <c r="CA70" s="341">
        <v>15.829999920000001</v>
      </c>
      <c r="CB70" s="341">
        <v>14</v>
      </c>
      <c r="CC70" s="344"/>
      <c r="CF70" s="342"/>
      <c r="CG70" s="350"/>
      <c r="CH70" s="343">
        <v>19.450000760000002</v>
      </c>
      <c r="CI70" s="343">
        <v>18.13999939</v>
      </c>
      <c r="CJ70" s="344">
        <f t="shared" si="29"/>
        <v>18.795000075000001</v>
      </c>
      <c r="CK70" s="344">
        <v>0.68</v>
      </c>
      <c r="CL70" s="345">
        <v>8.7999999999999995E-2</v>
      </c>
      <c r="CM70" s="342">
        <f t="shared" si="63"/>
        <v>0.13003095773003759</v>
      </c>
      <c r="CN70" s="350">
        <f t="shared" si="64"/>
        <v>7.0453813615576873E-3</v>
      </c>
      <c r="CO70" s="343">
        <v>39.340000150000002</v>
      </c>
      <c r="CP70" s="343">
        <v>35.159999849999998</v>
      </c>
      <c r="CQ70" s="344">
        <f t="shared" si="32"/>
        <v>37.25</v>
      </c>
      <c r="CR70" s="344">
        <v>2.12</v>
      </c>
      <c r="CS70" s="345">
        <v>4.7399999999999998E-2</v>
      </c>
      <c r="CT70" s="342">
        <f t="shared" si="33"/>
        <v>0.11157159880043177</v>
      </c>
      <c r="CU70" s="350">
        <f t="shared" si="34"/>
        <v>6.0452101283429253E-3</v>
      </c>
      <c r="CV70" s="343">
        <v>37.650001529999997</v>
      </c>
      <c r="CW70" s="343">
        <v>35.150001529999997</v>
      </c>
      <c r="CX70" s="344">
        <f t="shared" si="35"/>
        <v>36.400001529999997</v>
      </c>
      <c r="CY70" s="344">
        <v>1.66</v>
      </c>
      <c r="CZ70" s="345">
        <v>4.4999999999999998E-2</v>
      </c>
      <c r="DA70" s="342">
        <f t="shared" si="36"/>
        <v>9.607513386021993E-2</v>
      </c>
      <c r="DB70" s="350">
        <f t="shared" si="37"/>
        <v>4.4047176631381623E-3</v>
      </c>
      <c r="DC70" s="346">
        <v>5.6500000999999997</v>
      </c>
      <c r="DD70" s="346">
        <v>3.5099999899999998</v>
      </c>
      <c r="DE70" s="346"/>
      <c r="DF70" s="346"/>
      <c r="DH70" s="342"/>
      <c r="DI70" s="350"/>
      <c r="DJ70" s="341">
        <v>35.150001529999997</v>
      </c>
      <c r="DK70" s="341">
        <v>31.540000920000001</v>
      </c>
      <c r="DL70" s="344"/>
      <c r="DM70" s="344"/>
      <c r="DO70" s="342"/>
      <c r="DP70" s="350"/>
      <c r="DQ70" s="343">
        <v>21.280000690000001</v>
      </c>
      <c r="DR70" s="343">
        <v>19.739999770000001</v>
      </c>
      <c r="DS70" s="344">
        <f t="shared" si="71"/>
        <v>20.510000230000003</v>
      </c>
      <c r="DT70" s="344">
        <v>0.82</v>
      </c>
      <c r="DU70" s="345">
        <v>0.05</v>
      </c>
      <c r="DV70" s="342">
        <f t="shared" si="72"/>
        <v>9.4891254991327445E-2</v>
      </c>
      <c r="DW70" s="350">
        <f t="shared" si="73"/>
        <v>2.5707150472532437E-3</v>
      </c>
      <c r="DX70" s="343">
        <v>32.549999239999998</v>
      </c>
      <c r="DY70" s="343">
        <v>29</v>
      </c>
      <c r="DZ70" s="344">
        <f t="shared" si="43"/>
        <v>30.774999619999999</v>
      </c>
      <c r="EA70" s="344">
        <v>1.1399999999999999</v>
      </c>
      <c r="EB70" s="345">
        <v>6.3299999999999995E-2</v>
      </c>
      <c r="EC70" s="342">
        <f t="shared" si="65"/>
        <v>0.10537112847836605</v>
      </c>
      <c r="ED70" s="350">
        <f t="shared" si="66"/>
        <v>5.2700807508581473E-3</v>
      </c>
      <c r="EE70" s="343">
        <v>27.5</v>
      </c>
      <c r="EF70" s="343">
        <v>26.299999239999998</v>
      </c>
      <c r="EG70" s="344">
        <f t="shared" si="44"/>
        <v>26.899999619999999</v>
      </c>
      <c r="EH70" s="344">
        <v>1.272</v>
      </c>
      <c r="EI70" s="345">
        <v>4.3299999999999998E-2</v>
      </c>
      <c r="EJ70" s="342">
        <v>9.6207629933781069E-2</v>
      </c>
      <c r="EK70" s="350">
        <f t="shared" si="45"/>
        <v>4.811773262006977E-3</v>
      </c>
      <c r="EL70" s="358">
        <v>23.62</v>
      </c>
      <c r="EM70" s="358">
        <v>21.6</v>
      </c>
      <c r="EN70" s="344">
        <f t="shared" si="46"/>
        <v>22.61</v>
      </c>
      <c r="EO70" s="359">
        <v>1.04</v>
      </c>
      <c r="EP70" s="345">
        <v>6.5000000000000002E-2</v>
      </c>
      <c r="EQ70" s="342">
        <f t="shared" si="47"/>
        <v>0.11750929030855972</v>
      </c>
      <c r="ER70" s="350">
        <f t="shared" si="48"/>
        <v>9.2592157372493357E-3</v>
      </c>
      <c r="ES70" s="360">
        <v>31.75</v>
      </c>
      <c r="ET70" s="360">
        <v>29.35</v>
      </c>
      <c r="EU70" s="360">
        <f t="shared" si="49"/>
        <v>30.55</v>
      </c>
      <c r="EV70" s="359">
        <v>0.74</v>
      </c>
      <c r="EW70" s="345">
        <v>0.09</v>
      </c>
      <c r="EX70" s="342">
        <v>0.11805909795141445</v>
      </c>
      <c r="EY70" s="350">
        <f t="shared" si="50"/>
        <v>1.2223891917371218E-2</v>
      </c>
      <c r="EZ70" s="341"/>
      <c r="FA70" s="367">
        <v>1.3</v>
      </c>
      <c r="FB70" s="367">
        <v>0.95</v>
      </c>
      <c r="FC70" s="367"/>
      <c r="FD70" s="367">
        <v>1.1000000000000001</v>
      </c>
      <c r="FE70" s="361">
        <v>2.39325864</v>
      </c>
      <c r="FF70" s="367">
        <v>4.5</v>
      </c>
      <c r="FG70" s="367"/>
      <c r="FH70" s="367">
        <v>0.85</v>
      </c>
      <c r="FI70" s="367">
        <v>1.1000000000000001</v>
      </c>
      <c r="FJ70" s="367"/>
      <c r="FK70" s="367">
        <v>0.67500000000000004</v>
      </c>
      <c r="FL70" s="367"/>
      <c r="FM70" s="343">
        <v>1.3</v>
      </c>
      <c r="FN70" s="343">
        <v>1.3</v>
      </c>
      <c r="FO70" s="343">
        <v>1.1000000000000001</v>
      </c>
      <c r="FP70" s="343"/>
      <c r="FQ70" s="343"/>
      <c r="FR70" s="343">
        <v>0.65</v>
      </c>
      <c r="FS70" s="343">
        <v>1.2</v>
      </c>
      <c r="FT70" s="343">
        <v>1.2</v>
      </c>
      <c r="FU70" s="362">
        <v>1.8905475600000001</v>
      </c>
      <c r="FV70" s="362">
        <v>2.4842520000000001</v>
      </c>
      <c r="FW70" s="344">
        <f t="shared" si="51"/>
        <v>23.993058200000004</v>
      </c>
      <c r="FX70" s="342">
        <f t="shared" si="52"/>
        <v>0.11616212919494028</v>
      </c>
    </row>
    <row r="71" spans="1:180">
      <c r="A71" s="349">
        <v>37742</v>
      </c>
      <c r="B71" s="337">
        <v>26.979999540000001</v>
      </c>
      <c r="C71" s="337">
        <v>24.5</v>
      </c>
      <c r="D71" s="337">
        <f t="shared" si="0"/>
        <v>25.739999770000001</v>
      </c>
      <c r="E71" s="337">
        <v>1.08</v>
      </c>
      <c r="F71" s="338">
        <v>5.5899999999999998E-2</v>
      </c>
      <c r="G71" s="342">
        <f t="shared" si="1"/>
        <v>0.10331335234124395</v>
      </c>
      <c r="H71" s="350">
        <f t="shared" si="2"/>
        <v>5.4879747039236256E-3</v>
      </c>
      <c r="I71" s="337">
        <v>24.979999540000001</v>
      </c>
      <c r="J71" s="337">
        <v>22.370000839999999</v>
      </c>
      <c r="K71" s="340">
        <f t="shared" si="3"/>
        <v>23.675000189999999</v>
      </c>
      <c r="L71" s="340">
        <v>1.2</v>
      </c>
      <c r="M71" s="338">
        <v>6.0900000000000003E-2</v>
      </c>
      <c r="N71" s="342">
        <f t="shared" si="4"/>
        <v>0.11864595683742718</v>
      </c>
      <c r="O71" s="350">
        <f t="shared" si="5"/>
        <v>4.6056278551276373E-3</v>
      </c>
      <c r="P71" s="341">
        <v>19.799999239999998</v>
      </c>
      <c r="Q71" s="341">
        <v>18.36000061</v>
      </c>
      <c r="R71" s="341"/>
      <c r="S71" s="341"/>
      <c r="T71" s="341"/>
      <c r="U71" s="342"/>
      <c r="V71" s="341"/>
      <c r="W71" s="343">
        <v>33.950000760000002</v>
      </c>
      <c r="X71" s="343">
        <v>31.600000380000001</v>
      </c>
      <c r="Y71" s="344">
        <f t="shared" si="9"/>
        <v>32.775000570000003</v>
      </c>
      <c r="Z71" s="344">
        <v>0.72</v>
      </c>
      <c r="AA71" s="345">
        <v>7.2499999999999995E-2</v>
      </c>
      <c r="AB71" s="342">
        <f t="shared" si="10"/>
        <v>9.7516564712032183E-2</v>
      </c>
      <c r="AC71" s="350">
        <f t="shared" si="11"/>
        <v>4.3831201280670066E-3</v>
      </c>
      <c r="AD71" s="358">
        <v>40.270000000000003</v>
      </c>
      <c r="AE71" s="358">
        <v>37.72</v>
      </c>
      <c r="AF71" s="344">
        <f t="shared" si="12"/>
        <v>38.995000000000005</v>
      </c>
      <c r="AG71" s="358">
        <v>0.8</v>
      </c>
      <c r="AH71" s="345">
        <v>9.5600000000000004E-2</v>
      </c>
      <c r="AI71" s="342">
        <f t="shared" si="13"/>
        <v>0.11945200519212729</v>
      </c>
      <c r="AJ71" s="350">
        <f t="shared" si="14"/>
        <v>1.2271511074556513E-2</v>
      </c>
      <c r="AK71" s="343">
        <v>37.509998320000001</v>
      </c>
      <c r="AL71" s="343">
        <v>33.27999878</v>
      </c>
      <c r="AM71" s="344">
        <f t="shared" si="15"/>
        <v>35.394998549999997</v>
      </c>
      <c r="AN71" s="344">
        <v>1.78</v>
      </c>
      <c r="AO71" s="345">
        <v>6.6400000000000001E-2</v>
      </c>
      <c r="AP71" s="342">
        <f t="shared" si="53"/>
        <v>0.12398193422360726</v>
      </c>
      <c r="AQ71" s="350">
        <f t="shared" si="54"/>
        <v>2.2797289582881269E-2</v>
      </c>
      <c r="AR71" s="341">
        <v>26.920000080000001</v>
      </c>
      <c r="AS71" s="341">
        <v>23.799999239999998</v>
      </c>
      <c r="AT71" s="344"/>
      <c r="AU71" s="344"/>
      <c r="AW71" s="342"/>
      <c r="AX71" s="350"/>
      <c r="AY71" s="343">
        <v>35.490001679999999</v>
      </c>
      <c r="AZ71" s="343">
        <v>32.599998470000003</v>
      </c>
      <c r="BA71" s="344">
        <f t="shared" si="17"/>
        <v>34.045000075000004</v>
      </c>
      <c r="BB71" s="343">
        <v>1.24</v>
      </c>
      <c r="BC71" s="345">
        <v>6.5000000000000002E-2</v>
      </c>
      <c r="BD71" s="342">
        <f t="shared" si="18"/>
        <v>0.10642221098950877</v>
      </c>
      <c r="BE71" s="350">
        <f t="shared" si="19"/>
        <v>3.6962683861886357E-3</v>
      </c>
      <c r="BF71" s="343">
        <v>36.299999239999998</v>
      </c>
      <c r="BG71" s="343">
        <v>29.06999969</v>
      </c>
      <c r="BH71" s="344">
        <f t="shared" si="20"/>
        <v>32.684999464999997</v>
      </c>
      <c r="BI71" s="344">
        <v>1.86</v>
      </c>
      <c r="BJ71" s="345">
        <v>5.1700000000000003E-2</v>
      </c>
      <c r="BK71" s="342">
        <f t="shared" si="21"/>
        <v>0.1161282048894734</v>
      </c>
      <c r="BL71" s="350">
        <f t="shared" si="22"/>
        <v>5.2196657438706535E-3</v>
      </c>
      <c r="BM71" s="350"/>
      <c r="BN71" s="350"/>
      <c r="BO71" s="350"/>
      <c r="BP71" s="350"/>
      <c r="BQ71" s="350"/>
      <c r="BR71" s="350"/>
      <c r="BS71" s="350"/>
      <c r="BT71" s="343">
        <v>28.520000459999999</v>
      </c>
      <c r="BU71" s="343">
        <v>25.520000459999999</v>
      </c>
      <c r="BV71" s="344">
        <f t="shared" si="74"/>
        <v>27.020000459999999</v>
      </c>
      <c r="BW71" s="344">
        <v>1.26</v>
      </c>
      <c r="BX71" s="345">
        <v>4.6699999999999998E-2</v>
      </c>
      <c r="BY71" s="342">
        <f t="shared" si="75"/>
        <v>9.9032294557328093E-2</v>
      </c>
      <c r="BZ71" s="350">
        <f t="shared" si="76"/>
        <v>2.7314478249009996E-3</v>
      </c>
      <c r="CA71" s="341">
        <v>16.049999239999998</v>
      </c>
      <c r="CB71" s="341">
        <v>13.19999981</v>
      </c>
      <c r="CC71" s="344"/>
      <c r="CF71" s="342"/>
      <c r="CG71" s="350"/>
      <c r="CH71" s="343">
        <v>20.579999919999999</v>
      </c>
      <c r="CI71" s="343">
        <v>18.5</v>
      </c>
      <c r="CJ71" s="344">
        <f t="shared" si="29"/>
        <v>19.539999959999999</v>
      </c>
      <c r="CK71" s="344">
        <v>0.68</v>
      </c>
      <c r="CL71" s="345">
        <v>8.7999999999999995E-2</v>
      </c>
      <c r="CM71" s="342">
        <f t="shared" si="63"/>
        <v>0.12840647406653893</v>
      </c>
      <c r="CN71" s="350">
        <f t="shared" si="64"/>
        <v>6.8209139044253953E-3</v>
      </c>
      <c r="CO71" s="343">
        <v>44.599998470000003</v>
      </c>
      <c r="CP71" s="343">
        <v>38.459999080000003</v>
      </c>
      <c r="CQ71" s="344">
        <f t="shared" si="32"/>
        <v>41.529998775000003</v>
      </c>
      <c r="CR71" s="344">
        <v>2.12</v>
      </c>
      <c r="CS71" s="345">
        <v>4.99E-2</v>
      </c>
      <c r="CT71" s="342">
        <f t="shared" si="33"/>
        <v>0.10746248207369624</v>
      </c>
      <c r="CU71" s="350">
        <f t="shared" si="34"/>
        <v>5.7083752475027873E-3</v>
      </c>
      <c r="CV71" s="343">
        <v>39.689998629999998</v>
      </c>
      <c r="CW71" s="343">
        <v>36.52999878</v>
      </c>
      <c r="CX71" s="344">
        <f t="shared" si="35"/>
        <v>38.109998704999995</v>
      </c>
      <c r="CY71" s="344">
        <v>1.66</v>
      </c>
      <c r="CZ71" s="345">
        <v>4.6699999999999998E-2</v>
      </c>
      <c r="DA71" s="342">
        <f t="shared" si="36"/>
        <v>9.5523377146844446E-2</v>
      </c>
      <c r="DB71" s="350">
        <f t="shared" si="37"/>
        <v>4.2935314457566119E-3</v>
      </c>
      <c r="DC71" s="346">
        <v>7.3400001499999998</v>
      </c>
      <c r="DD71" s="346">
        <v>5.0300002099999999</v>
      </c>
      <c r="DE71" s="346"/>
      <c r="DF71" s="346"/>
      <c r="DH71" s="342"/>
      <c r="DI71" s="350"/>
      <c r="DJ71" s="341">
        <v>37.75</v>
      </c>
      <c r="DK71" s="341">
        <v>34.799999239999998</v>
      </c>
      <c r="DL71" s="344"/>
      <c r="DM71" s="344"/>
      <c r="DO71" s="342"/>
      <c r="DP71" s="350"/>
      <c r="DQ71" s="343">
        <v>21.770000459999999</v>
      </c>
      <c r="DR71" s="343">
        <v>20.049999239999998</v>
      </c>
      <c r="DS71" s="344">
        <f t="shared" si="71"/>
        <v>20.909999849999998</v>
      </c>
      <c r="DT71" s="344">
        <v>0.82</v>
      </c>
      <c r="DU71" s="345">
        <v>5.2499999999999998E-2</v>
      </c>
      <c r="DV71" s="342">
        <f t="shared" si="72"/>
        <v>9.6624043699622408E-2</v>
      </c>
      <c r="DW71" s="350">
        <f t="shared" si="73"/>
        <v>2.5663203041890281E-3</v>
      </c>
      <c r="DX71" s="343">
        <v>34.490001679999999</v>
      </c>
      <c r="DY71" s="343">
        <v>30.600000380000001</v>
      </c>
      <c r="DZ71" s="344">
        <f t="shared" si="43"/>
        <v>32.545001030000002</v>
      </c>
      <c r="EA71" s="344">
        <v>1.1399999999999999</v>
      </c>
      <c r="EB71" s="345">
        <v>6.3299999999999995E-2</v>
      </c>
      <c r="EC71" s="342">
        <f t="shared" si="65"/>
        <v>0.10305146224742767</v>
      </c>
      <c r="ED71" s="350">
        <f t="shared" si="66"/>
        <v>5.0529813965893939E-3</v>
      </c>
      <c r="EE71" s="343">
        <v>28.13999939</v>
      </c>
      <c r="EF71" s="343">
        <v>25.969999309999999</v>
      </c>
      <c r="EG71" s="344">
        <f t="shared" si="44"/>
        <v>27.054999349999999</v>
      </c>
      <c r="EH71" s="344">
        <v>1.28</v>
      </c>
      <c r="EI71" s="345">
        <v>4.4299999999999999E-2</v>
      </c>
      <c r="EJ71" s="342">
        <v>9.7286620707119909E-2</v>
      </c>
      <c r="EK71" s="350">
        <f t="shared" si="45"/>
        <v>4.7703106181047538E-3</v>
      </c>
      <c r="EL71" s="358">
        <v>25.75</v>
      </c>
      <c r="EM71" s="358">
        <v>23.15</v>
      </c>
      <c r="EN71" s="344">
        <f t="shared" si="46"/>
        <v>24.45</v>
      </c>
      <c r="EO71" s="359">
        <v>1.04</v>
      </c>
      <c r="EP71" s="345">
        <v>6.3299999999999995E-2</v>
      </c>
      <c r="EQ71" s="342">
        <f t="shared" si="47"/>
        <v>0.1117140933798022</v>
      </c>
      <c r="ER71" s="350">
        <f t="shared" si="48"/>
        <v>9.4299327635802444E-3</v>
      </c>
      <c r="ES71" s="360">
        <v>33</v>
      </c>
      <c r="ET71" s="360">
        <v>29.72</v>
      </c>
      <c r="EU71" s="360">
        <f t="shared" si="49"/>
        <v>31.36</v>
      </c>
      <c r="EV71" s="359">
        <v>0.74</v>
      </c>
      <c r="EW71" s="345">
        <v>0.09</v>
      </c>
      <c r="EX71" s="342">
        <v>0.11732761454089635</v>
      </c>
      <c r="EY71" s="350">
        <f t="shared" si="50"/>
        <v>1.2791160179041746E-2</v>
      </c>
      <c r="EZ71" s="341"/>
      <c r="FA71" s="367">
        <v>1.3</v>
      </c>
      <c r="FB71" s="367">
        <v>0.95</v>
      </c>
      <c r="FC71" s="367"/>
      <c r="FD71" s="367">
        <v>1.1000000000000001</v>
      </c>
      <c r="FE71" s="361">
        <v>2.51415648</v>
      </c>
      <c r="FF71" s="367">
        <v>4.5</v>
      </c>
      <c r="FG71" s="367"/>
      <c r="FH71" s="367">
        <v>0.85</v>
      </c>
      <c r="FI71" s="367">
        <v>1.1000000000000001</v>
      </c>
      <c r="FJ71" s="367"/>
      <c r="FK71" s="367">
        <v>0.67500000000000004</v>
      </c>
      <c r="FL71" s="367"/>
      <c r="FM71" s="343">
        <v>1.3</v>
      </c>
      <c r="FN71" s="343">
        <v>1.3</v>
      </c>
      <c r="FO71" s="343">
        <v>1.1000000000000001</v>
      </c>
      <c r="FP71" s="343"/>
      <c r="FQ71" s="343"/>
      <c r="FR71" s="343">
        <v>0.65</v>
      </c>
      <c r="FS71" s="343">
        <v>1.2</v>
      </c>
      <c r="FT71" s="343">
        <v>1.2</v>
      </c>
      <c r="FU71" s="362">
        <v>2.0658003000000003</v>
      </c>
      <c r="FV71" s="362">
        <v>2.66807112</v>
      </c>
      <c r="FW71" s="344">
        <f t="shared" si="51"/>
        <v>24.473027899999998</v>
      </c>
      <c r="FX71" s="342">
        <f t="shared" si="52"/>
        <v>0.1126264311587063</v>
      </c>
    </row>
    <row r="72" spans="1:180">
      <c r="A72" s="349">
        <v>37773</v>
      </c>
      <c r="B72" s="337">
        <v>26.98</v>
      </c>
      <c r="C72" s="337">
        <v>25.28</v>
      </c>
      <c r="D72" s="337">
        <f t="shared" si="0"/>
        <v>26.130000000000003</v>
      </c>
      <c r="E72" s="337">
        <v>1.1200000000000001</v>
      </c>
      <c r="F72" s="338">
        <v>5.5899999999999998E-2</v>
      </c>
      <c r="G72" s="342">
        <f t="shared" si="1"/>
        <v>0.10435279538252606</v>
      </c>
      <c r="H72" s="350">
        <f t="shared" si="2"/>
        <v>6.0721855079736093E-3</v>
      </c>
      <c r="I72" s="340">
        <v>25.5</v>
      </c>
      <c r="J72" s="340">
        <v>23.6</v>
      </c>
      <c r="K72" s="340">
        <f t="shared" si="3"/>
        <v>24.55</v>
      </c>
      <c r="L72" s="340">
        <v>1.2</v>
      </c>
      <c r="M72" s="338">
        <v>6.0900000000000003E-2</v>
      </c>
      <c r="N72" s="342">
        <f t="shared" si="4"/>
        <v>0.11654819305620467</v>
      </c>
      <c r="O72" s="350">
        <f t="shared" si="5"/>
        <v>4.7871695892122302E-3</v>
      </c>
      <c r="R72" s="341"/>
      <c r="S72" s="341"/>
      <c r="T72" s="341"/>
      <c r="U72" s="342"/>
      <c r="V72" s="341"/>
      <c r="W72" s="358">
        <v>34.29</v>
      </c>
      <c r="X72" s="358">
        <v>32.35</v>
      </c>
      <c r="Y72" s="344">
        <f t="shared" si="9"/>
        <v>33.32</v>
      </c>
      <c r="Z72" s="344">
        <v>0.72</v>
      </c>
      <c r="AA72" s="345">
        <v>7.2499999999999995E-2</v>
      </c>
      <c r="AB72" s="342">
        <f t="shared" si="10"/>
        <v>9.7103894015264869E-2</v>
      </c>
      <c r="AC72" s="350">
        <f t="shared" si="11"/>
        <v>3.9885029208457223E-3</v>
      </c>
      <c r="AD72" s="358">
        <v>42</v>
      </c>
      <c r="AE72" s="358">
        <v>40.020000000000003</v>
      </c>
      <c r="AF72" s="344">
        <f t="shared" si="12"/>
        <v>41.010000000000005</v>
      </c>
      <c r="AG72" s="358">
        <v>0.8</v>
      </c>
      <c r="AH72" s="345">
        <v>9.5600000000000004E-2</v>
      </c>
      <c r="AI72" s="342">
        <f t="shared" si="13"/>
        <v>0.11827103762322766</v>
      </c>
      <c r="AJ72" s="350">
        <f t="shared" si="14"/>
        <v>1.0299354054117756E-2</v>
      </c>
      <c r="AK72" s="343">
        <v>36.700000000000003</v>
      </c>
      <c r="AL72" s="343">
        <v>35.119999999999997</v>
      </c>
      <c r="AM72" s="344">
        <f t="shared" si="15"/>
        <v>35.909999999999997</v>
      </c>
      <c r="AN72" s="344">
        <v>1.78</v>
      </c>
      <c r="AO72" s="345">
        <v>6.6400000000000001E-2</v>
      </c>
      <c r="AP72" s="342">
        <f t="shared" si="53"/>
        <v>0.12314000603784869</v>
      </c>
      <c r="AQ72" s="350">
        <f t="shared" si="54"/>
        <v>2.4025146715219537E-2</v>
      </c>
      <c r="AT72" s="344"/>
      <c r="AU72" s="344"/>
      <c r="AW72" s="342"/>
      <c r="AX72" s="350"/>
      <c r="AY72" s="343">
        <v>36.6</v>
      </c>
      <c r="AZ72" s="343">
        <v>35.119999999999997</v>
      </c>
      <c r="BA72" s="344">
        <f t="shared" si="17"/>
        <v>35.86</v>
      </c>
      <c r="BB72" s="343">
        <v>1.24</v>
      </c>
      <c r="BC72" s="345">
        <v>6.5000000000000002E-2</v>
      </c>
      <c r="BD72" s="342">
        <f t="shared" si="18"/>
        <v>0.10429712703739757</v>
      </c>
      <c r="BE72" s="350">
        <f t="shared" si="19"/>
        <v>3.4807191568883458E-3</v>
      </c>
      <c r="BF72" s="343">
        <v>39.299999999999997</v>
      </c>
      <c r="BG72" s="343">
        <v>35.29</v>
      </c>
      <c r="BH72" s="344">
        <f t="shared" si="20"/>
        <v>37.295000000000002</v>
      </c>
      <c r="BI72" s="344">
        <v>1.86</v>
      </c>
      <c r="BJ72" s="345">
        <v>5.1700000000000003E-2</v>
      </c>
      <c r="BK72" s="342">
        <f t="shared" si="21"/>
        <v>0.1080081030447162</v>
      </c>
      <c r="BL72" s="350">
        <f t="shared" si="22"/>
        <v>6.2848842299596669E-3</v>
      </c>
      <c r="BM72" s="350"/>
      <c r="BN72" s="350"/>
      <c r="BO72" s="350"/>
      <c r="BP72" s="350"/>
      <c r="BQ72" s="350"/>
      <c r="BR72" s="350"/>
      <c r="BS72" s="350"/>
      <c r="BT72" s="343">
        <v>28.88</v>
      </c>
      <c r="BU72" s="343">
        <v>27.2</v>
      </c>
      <c r="BV72" s="344">
        <f t="shared" si="74"/>
        <v>28.04</v>
      </c>
      <c r="BW72" s="344">
        <v>1.26</v>
      </c>
      <c r="BX72" s="345">
        <v>4.6699999999999998E-2</v>
      </c>
      <c r="BY72" s="342">
        <f t="shared" si="75"/>
        <v>9.7094937528796166E-2</v>
      </c>
      <c r="BZ72" s="350">
        <f t="shared" si="76"/>
        <v>3.2403597174079052E-3</v>
      </c>
      <c r="CC72" s="344"/>
      <c r="CF72" s="342"/>
      <c r="CG72" s="350"/>
      <c r="CH72" s="343">
        <v>20.99</v>
      </c>
      <c r="CI72" s="343">
        <v>19.28</v>
      </c>
      <c r="CJ72" s="344">
        <f t="shared" si="29"/>
        <v>20.134999999999998</v>
      </c>
      <c r="CK72" s="344">
        <v>0.68</v>
      </c>
      <c r="CL72" s="345">
        <v>8.7999999999999995E-2</v>
      </c>
      <c r="CM72" s="342">
        <f t="shared" si="63"/>
        <v>0.12719655084812564</v>
      </c>
      <c r="CN72" s="350">
        <f t="shared" si="64"/>
        <v>8.2721987059640734E-3</v>
      </c>
      <c r="CO72" s="343">
        <v>45.25</v>
      </c>
      <c r="CP72" s="343">
        <v>42.45</v>
      </c>
      <c r="CQ72" s="344">
        <f t="shared" si="32"/>
        <v>43.85</v>
      </c>
      <c r="CR72" s="344">
        <v>2.12</v>
      </c>
      <c r="CS72" s="345">
        <v>4.99E-2</v>
      </c>
      <c r="CT72" s="342">
        <f t="shared" si="33"/>
        <v>0.10435902450881662</v>
      </c>
      <c r="CU72" s="350">
        <f t="shared" si="34"/>
        <v>5.7153392702540846E-3</v>
      </c>
      <c r="CV72" s="343">
        <v>41.5</v>
      </c>
      <c r="CW72" s="343">
        <v>38.78</v>
      </c>
      <c r="CX72" s="344">
        <f t="shared" si="35"/>
        <v>40.14</v>
      </c>
      <c r="CY72" s="344">
        <v>1.66</v>
      </c>
      <c r="CZ72" s="345">
        <v>0.05</v>
      </c>
      <c r="DA72" s="342">
        <f t="shared" si="36"/>
        <v>9.646003475864573E-2</v>
      </c>
      <c r="DB72" s="350">
        <f t="shared" si="37"/>
        <v>4.292228052624367E-3</v>
      </c>
      <c r="DC72" s="346"/>
      <c r="DD72" s="346"/>
      <c r="DE72" s="346"/>
      <c r="DF72" s="346"/>
      <c r="DH72" s="342"/>
      <c r="DI72" s="350"/>
      <c r="DL72" s="344"/>
      <c r="DM72" s="344"/>
      <c r="DO72" s="342"/>
      <c r="DP72" s="350"/>
      <c r="DQ72" s="343">
        <v>22.45</v>
      </c>
      <c r="DR72" s="343">
        <v>20.78</v>
      </c>
      <c r="DS72" s="344">
        <f t="shared" si="71"/>
        <v>21.615000000000002</v>
      </c>
      <c r="DT72" s="344">
        <v>0.82</v>
      </c>
      <c r="DU72" s="345">
        <v>5.2499999999999998E-2</v>
      </c>
      <c r="DV72" s="342">
        <f t="shared" si="72"/>
        <v>9.5163374080940333E-2</v>
      </c>
      <c r="DW72" s="350">
        <f t="shared" si="73"/>
        <v>2.4429980340161315E-3</v>
      </c>
      <c r="DX72" s="343">
        <v>35.049999999999997</v>
      </c>
      <c r="DY72" s="343">
        <v>30.7</v>
      </c>
      <c r="DZ72" s="344">
        <f t="shared" si="43"/>
        <v>32.875</v>
      </c>
      <c r="EA72" s="344">
        <v>1.1399999999999999</v>
      </c>
      <c r="EB72" s="345">
        <v>6.3299999999999995E-2</v>
      </c>
      <c r="EC72" s="342">
        <f t="shared" si="65"/>
        <v>0.10264698431173236</v>
      </c>
      <c r="ED72" s="350">
        <f t="shared" si="66"/>
        <v>4.9188802815551521E-3</v>
      </c>
      <c r="EE72" s="343">
        <v>28.79</v>
      </c>
      <c r="EF72" s="343">
        <v>26.62</v>
      </c>
      <c r="EG72" s="344">
        <f t="shared" si="44"/>
        <v>27.704999999999998</v>
      </c>
      <c r="EH72" s="344">
        <v>1.28</v>
      </c>
      <c r="EI72" s="345">
        <v>4.4299999999999999E-2</v>
      </c>
      <c r="EJ72" s="342">
        <v>9.6020856229667384E-2</v>
      </c>
      <c r="EK72" s="350">
        <f t="shared" si="45"/>
        <v>4.6013538487576239E-3</v>
      </c>
      <c r="EL72" s="358">
        <v>26.9</v>
      </c>
      <c r="EM72" s="358">
        <v>25.6</v>
      </c>
      <c r="EN72" s="344">
        <f t="shared" si="46"/>
        <v>26.25</v>
      </c>
      <c r="EO72" s="344">
        <v>1.08</v>
      </c>
      <c r="EP72" s="345">
        <v>6.3299999999999995E-2</v>
      </c>
      <c r="EQ72" s="342">
        <f t="shared" si="47"/>
        <v>0.11010297158520133</v>
      </c>
      <c r="ER72" s="350">
        <f t="shared" si="48"/>
        <v>7.9315195379754955E-3</v>
      </c>
      <c r="ES72" s="360">
        <v>34.119999999999997</v>
      </c>
      <c r="ET72" s="360">
        <v>32.340000000000003</v>
      </c>
      <c r="EU72" s="360">
        <f t="shared" si="49"/>
        <v>33.230000000000004</v>
      </c>
      <c r="EV72" s="359">
        <v>0.74</v>
      </c>
      <c r="EW72" s="345">
        <v>9.0899999999999995E-2</v>
      </c>
      <c r="EX72" s="342">
        <v>0.11669755015337957</v>
      </c>
      <c r="EY72" s="350">
        <f t="shared" si="50"/>
        <v>1.1050281699770055E-2</v>
      </c>
      <c r="EZ72" s="341"/>
      <c r="FA72" s="367">
        <v>1.7</v>
      </c>
      <c r="FB72" s="367">
        <v>1.2</v>
      </c>
      <c r="FC72" s="367"/>
      <c r="FD72" s="367">
        <v>1.2</v>
      </c>
      <c r="FE72" s="361">
        <v>2.5441315200000001</v>
      </c>
      <c r="FF72" s="367">
        <v>5.7</v>
      </c>
      <c r="FG72" s="367"/>
      <c r="FH72" s="367">
        <v>0.97499999999999998</v>
      </c>
      <c r="FI72" s="367">
        <v>1.7</v>
      </c>
      <c r="FJ72" s="367"/>
      <c r="FK72" s="367">
        <v>0.97499999999999998</v>
      </c>
      <c r="FL72" s="367"/>
      <c r="FM72" s="343">
        <v>1.9</v>
      </c>
      <c r="FN72" s="343">
        <v>1.6</v>
      </c>
      <c r="FO72" s="343">
        <v>1.3</v>
      </c>
      <c r="FP72" s="343"/>
      <c r="FQ72" s="343"/>
      <c r="FR72" s="343">
        <v>0.75</v>
      </c>
      <c r="FS72" s="343">
        <v>1.4</v>
      </c>
      <c r="FT72" s="343">
        <v>1.4</v>
      </c>
      <c r="FU72" s="362">
        <v>2.1045794999999998</v>
      </c>
      <c r="FV72" s="362">
        <v>2.7664293799999999</v>
      </c>
      <c r="FW72" s="344">
        <f t="shared" si="51"/>
        <v>29.215140399999996</v>
      </c>
      <c r="FX72" s="342">
        <f t="shared" si="52"/>
        <v>0.11140312132254174</v>
      </c>
    </row>
    <row r="73" spans="1:180">
      <c r="A73" s="349">
        <v>37803</v>
      </c>
      <c r="B73" s="337">
        <v>27.67</v>
      </c>
      <c r="C73" s="337">
        <v>25.35</v>
      </c>
      <c r="D73" s="337">
        <f t="shared" si="0"/>
        <v>26.51</v>
      </c>
      <c r="E73" s="337">
        <v>1.1200000000000001</v>
      </c>
      <c r="F73" s="338">
        <v>5.5300000000000002E-2</v>
      </c>
      <c r="G73" s="342">
        <f t="shared" si="1"/>
        <v>0.10301957199735323</v>
      </c>
      <c r="H73" s="350">
        <f t="shared" si="2"/>
        <v>6.0794392018882672E-3</v>
      </c>
      <c r="I73" s="340">
        <v>25.14</v>
      </c>
      <c r="J73" s="340">
        <v>24.05</v>
      </c>
      <c r="K73" s="340">
        <f t="shared" si="3"/>
        <v>24.594999999999999</v>
      </c>
      <c r="L73" s="340">
        <v>1.2</v>
      </c>
      <c r="M73" s="338">
        <v>6.0900000000000003E-2</v>
      </c>
      <c r="N73" s="342">
        <f t="shared" si="4"/>
        <v>0.11644442028574442</v>
      </c>
      <c r="O73" s="350">
        <f t="shared" si="5"/>
        <v>4.8505924466092191E-3</v>
      </c>
      <c r="R73" s="341"/>
      <c r="S73" s="341"/>
      <c r="T73" s="341"/>
      <c r="U73" s="342"/>
      <c r="V73" s="341"/>
      <c r="W73" s="358">
        <v>34.799999999999997</v>
      </c>
      <c r="X73" s="358">
        <v>31.35</v>
      </c>
      <c r="Y73" s="344">
        <f t="shared" si="9"/>
        <v>33.075000000000003</v>
      </c>
      <c r="Z73" s="344">
        <v>0.72</v>
      </c>
      <c r="AA73" s="345">
        <v>7.0000000000000007E-2</v>
      </c>
      <c r="AB73" s="342">
        <f t="shared" si="10"/>
        <v>9.4729929487109565E-2</v>
      </c>
      <c r="AC73" s="350">
        <f t="shared" si="11"/>
        <v>3.946056662143484E-3</v>
      </c>
      <c r="AD73" s="358">
        <v>41.27</v>
      </c>
      <c r="AE73" s="358">
        <v>38.369999999999997</v>
      </c>
      <c r="AF73" s="344">
        <f t="shared" si="12"/>
        <v>39.82</v>
      </c>
      <c r="AG73" s="344">
        <f>4*0.3</f>
        <v>1.2</v>
      </c>
      <c r="AH73" s="345">
        <v>9.5600000000000004E-2</v>
      </c>
      <c r="AI73" s="342">
        <f t="shared" si="13"/>
        <v>0.1307699034833103</v>
      </c>
      <c r="AJ73" s="350">
        <f t="shared" si="14"/>
        <v>1.0950801386302996E-2</v>
      </c>
      <c r="AK73" s="343">
        <v>35.799999999999997</v>
      </c>
      <c r="AL73" s="343">
        <v>33.520000000000003</v>
      </c>
      <c r="AM73" s="344">
        <f t="shared" si="15"/>
        <v>34.659999999999997</v>
      </c>
      <c r="AN73" s="344">
        <v>1.78</v>
      </c>
      <c r="AO73" s="345">
        <v>6.6400000000000001E-2</v>
      </c>
      <c r="AP73" s="342">
        <f t="shared" si="53"/>
        <v>0.12522771717746672</v>
      </c>
      <c r="AQ73" s="350">
        <f t="shared" si="54"/>
        <v>2.4778224095183397E-2</v>
      </c>
      <c r="AT73" s="344"/>
      <c r="AU73" s="344"/>
      <c r="AW73" s="342"/>
      <c r="AX73" s="350"/>
      <c r="AY73" s="343">
        <v>36.869999999999997</v>
      </c>
      <c r="AZ73" s="343">
        <v>34.5</v>
      </c>
      <c r="BA73" s="344">
        <f t="shared" si="17"/>
        <v>35.685000000000002</v>
      </c>
      <c r="BB73" s="343">
        <v>1.24</v>
      </c>
      <c r="BC73" s="345">
        <v>6.5000000000000002E-2</v>
      </c>
      <c r="BD73" s="342">
        <f t="shared" si="18"/>
        <v>0.10449248036323433</v>
      </c>
      <c r="BE73" s="350">
        <f t="shared" si="19"/>
        <v>3.5365883416401578E-3</v>
      </c>
      <c r="BF73" s="343">
        <v>37.700000000000003</v>
      </c>
      <c r="BG73" s="343">
        <v>35.35</v>
      </c>
      <c r="BH73" s="344">
        <f t="shared" si="20"/>
        <v>36.525000000000006</v>
      </c>
      <c r="BI73" s="344">
        <v>1.86</v>
      </c>
      <c r="BJ73" s="345">
        <v>4.3799999999999999E-2</v>
      </c>
      <c r="BK73" s="342">
        <f t="shared" si="21"/>
        <v>0.10088691017352303</v>
      </c>
      <c r="BL73" s="350">
        <f t="shared" si="22"/>
        <v>5.9535855641300265E-3</v>
      </c>
      <c r="BM73" s="350"/>
      <c r="BN73" s="350"/>
      <c r="BO73" s="350"/>
      <c r="BP73" s="350"/>
      <c r="BQ73" s="350"/>
      <c r="BR73" s="350"/>
      <c r="BS73" s="350"/>
      <c r="BT73" s="343">
        <v>28.65</v>
      </c>
      <c r="BU73" s="343">
        <v>27.03</v>
      </c>
      <c r="BV73" s="344">
        <f t="shared" si="74"/>
        <v>27.84</v>
      </c>
      <c r="BW73" s="344">
        <v>1.26</v>
      </c>
      <c r="BX73" s="345">
        <v>4.6699999999999998E-2</v>
      </c>
      <c r="BY73" s="342">
        <f t="shared" si="75"/>
        <v>9.7463425319907371E-2</v>
      </c>
      <c r="BZ73" s="350">
        <f t="shared" si="76"/>
        <v>3.2986872598344311E-3</v>
      </c>
      <c r="CC73" s="344"/>
      <c r="CF73" s="342"/>
      <c r="CG73" s="350"/>
      <c r="CH73" s="343">
        <v>21.28</v>
      </c>
      <c r="CI73" s="343">
        <v>19.559999999999999</v>
      </c>
      <c r="CJ73" s="344">
        <f t="shared" si="29"/>
        <v>20.420000000000002</v>
      </c>
      <c r="CK73" s="344">
        <v>0.68</v>
      </c>
      <c r="CL73" s="345">
        <v>8.7999999999999995E-2</v>
      </c>
      <c r="CM73" s="342">
        <f t="shared" si="63"/>
        <v>0.12664230855362479</v>
      </c>
      <c r="CN73" s="350">
        <f t="shared" si="64"/>
        <v>8.3527075634704014E-3</v>
      </c>
      <c r="CO73" s="343">
        <v>44.3</v>
      </c>
      <c r="CP73" s="343">
        <v>40.89</v>
      </c>
      <c r="CQ73" s="344">
        <f t="shared" si="32"/>
        <v>42.594999999999999</v>
      </c>
      <c r="CR73" s="344">
        <v>2.12</v>
      </c>
      <c r="CS73" s="345">
        <v>4.99E-2</v>
      </c>
      <c r="CT73" s="342">
        <f t="shared" si="33"/>
        <v>0.10599504440830221</v>
      </c>
      <c r="CU73" s="350">
        <f t="shared" si="34"/>
        <v>5.8870862799982803E-3</v>
      </c>
      <c r="CV73" s="343">
        <v>39.74</v>
      </c>
      <c r="CW73" s="343">
        <v>37.380000000000003</v>
      </c>
      <c r="CX73" s="344">
        <f t="shared" si="35"/>
        <v>38.56</v>
      </c>
      <c r="CY73" s="344">
        <v>1.66</v>
      </c>
      <c r="CZ73" s="345">
        <v>0.05</v>
      </c>
      <c r="DA73" s="342">
        <f t="shared" si="36"/>
        <v>9.8396039719141681E-2</v>
      </c>
      <c r="DB73" s="350">
        <f t="shared" si="37"/>
        <v>4.4403359390023924E-3</v>
      </c>
      <c r="DC73" s="346"/>
      <c r="DD73" s="346"/>
      <c r="DE73" s="346"/>
      <c r="DF73" s="346"/>
      <c r="DH73" s="342"/>
      <c r="DI73" s="350"/>
      <c r="DL73" s="344"/>
      <c r="DM73" s="344"/>
      <c r="DO73" s="342"/>
      <c r="DP73" s="350"/>
      <c r="DQ73" s="343">
        <v>21.72</v>
      </c>
      <c r="DR73" s="343">
        <v>20.14</v>
      </c>
      <c r="DS73" s="344">
        <f t="shared" si="71"/>
        <v>20.93</v>
      </c>
      <c r="DT73" s="344">
        <v>0.82</v>
      </c>
      <c r="DU73" s="345">
        <v>5.2499999999999998E-2</v>
      </c>
      <c r="DV73" s="342">
        <f t="shared" si="72"/>
        <v>9.6581229016682979E-2</v>
      </c>
      <c r="DW73" s="350">
        <f t="shared" si="73"/>
        <v>2.5144838348788961E-3</v>
      </c>
      <c r="DX73" s="343">
        <v>33.450000000000003</v>
      </c>
      <c r="DY73" s="343">
        <v>30.9</v>
      </c>
      <c r="DZ73" s="344">
        <f t="shared" si="43"/>
        <v>32.174999999999997</v>
      </c>
      <c r="EA73" s="344">
        <v>1.1399999999999999</v>
      </c>
      <c r="EB73" s="345">
        <v>6.3299999999999995E-2</v>
      </c>
      <c r="EC73" s="342">
        <f t="shared" si="65"/>
        <v>0.10351497377795038</v>
      </c>
      <c r="ED73" s="350">
        <f t="shared" si="66"/>
        <v>5.030672774763878E-3</v>
      </c>
      <c r="EE73" s="343">
        <v>27.62</v>
      </c>
      <c r="EF73" s="343">
        <v>25.21</v>
      </c>
      <c r="EG73" s="344">
        <f t="shared" si="44"/>
        <v>26.414999999999999</v>
      </c>
      <c r="EH73" s="344">
        <v>1.28</v>
      </c>
      <c r="EI73" s="345">
        <v>4.4299999999999999E-2</v>
      </c>
      <c r="EJ73" s="342">
        <v>9.8594923368555465E-2</v>
      </c>
      <c r="EK73" s="350">
        <f t="shared" si="45"/>
        <v>4.7915656896565344E-3</v>
      </c>
      <c r="EL73" s="358">
        <v>27.51</v>
      </c>
      <c r="EM73" s="358">
        <v>24.13</v>
      </c>
      <c r="EN73" s="344">
        <f t="shared" si="46"/>
        <v>25.82</v>
      </c>
      <c r="EO73" s="344">
        <v>1.08</v>
      </c>
      <c r="EP73" s="345">
        <v>6.3299999999999995E-2</v>
      </c>
      <c r="EQ73" s="342">
        <f t="shared" si="47"/>
        <v>0.11089526430431329</v>
      </c>
      <c r="ER73" s="350">
        <f t="shared" si="48"/>
        <v>7.523177937322407E-3</v>
      </c>
      <c r="ES73" s="360">
        <v>33.99</v>
      </c>
      <c r="ET73" s="360">
        <v>31.35</v>
      </c>
      <c r="EU73" s="360">
        <f t="shared" si="49"/>
        <v>32.67</v>
      </c>
      <c r="EV73" s="359">
        <v>0.74</v>
      </c>
      <c r="EW73" s="345">
        <v>9.0899999999999995E-2</v>
      </c>
      <c r="EX73" s="342">
        <v>0.1171436988516712</v>
      </c>
      <c r="EY73" s="350">
        <f t="shared" si="50"/>
        <v>1.0738621327758727E-2</v>
      </c>
      <c r="EZ73" s="341"/>
      <c r="FA73" s="367">
        <v>1.7</v>
      </c>
      <c r="FB73" s="367">
        <v>1.2</v>
      </c>
      <c r="FC73" s="367"/>
      <c r="FD73" s="367">
        <v>1.2</v>
      </c>
      <c r="FE73" s="361">
        <v>2.4123662400000003</v>
      </c>
      <c r="FF73" s="367">
        <v>5.7</v>
      </c>
      <c r="FG73" s="367"/>
      <c r="FH73" s="367">
        <v>0.97499999999999998</v>
      </c>
      <c r="FI73" s="367">
        <v>1.7</v>
      </c>
      <c r="FJ73" s="367"/>
      <c r="FK73" s="367">
        <v>0.97499999999999998</v>
      </c>
      <c r="FL73" s="367"/>
      <c r="FM73" s="343">
        <v>1.9</v>
      </c>
      <c r="FN73" s="343">
        <v>1.6</v>
      </c>
      <c r="FO73" s="343">
        <v>1.3</v>
      </c>
      <c r="FP73" s="343"/>
      <c r="FQ73" s="343"/>
      <c r="FR73" s="343">
        <v>0.75</v>
      </c>
      <c r="FS73" s="343">
        <v>1.4</v>
      </c>
      <c r="FT73" s="343">
        <v>1.4</v>
      </c>
      <c r="FU73" s="362">
        <v>1.9543101000000001</v>
      </c>
      <c r="FV73" s="362">
        <v>2.6407952999999997</v>
      </c>
      <c r="FW73" s="344">
        <f t="shared" si="51"/>
        <v>28.807471639999999</v>
      </c>
      <c r="FX73" s="342">
        <f t="shared" si="52"/>
        <v>0.1126726263045835</v>
      </c>
    </row>
    <row r="74" spans="1:180">
      <c r="A74" s="349">
        <v>37834</v>
      </c>
      <c r="B74" s="337">
        <v>27.92</v>
      </c>
      <c r="C74" s="337">
        <v>26.82</v>
      </c>
      <c r="D74" s="337">
        <f t="shared" si="0"/>
        <v>27.37</v>
      </c>
      <c r="E74" s="337">
        <v>1.1200000000000001</v>
      </c>
      <c r="F74" s="338">
        <v>5.5300000000000002E-2</v>
      </c>
      <c r="G74" s="342">
        <f t="shared" si="1"/>
        <v>0.10149599410177745</v>
      </c>
      <c r="H74" s="350">
        <f t="shared" si="2"/>
        <v>5.9915202038789087E-3</v>
      </c>
      <c r="I74" s="340">
        <v>24.84</v>
      </c>
      <c r="J74" s="340">
        <v>23</v>
      </c>
      <c r="K74" s="340">
        <f t="shared" si="3"/>
        <v>23.92</v>
      </c>
      <c r="L74" s="340">
        <v>1.2</v>
      </c>
      <c r="M74" s="338">
        <v>6.0900000000000003E-2</v>
      </c>
      <c r="N74" s="342">
        <f t="shared" si="4"/>
        <v>0.11804281077333112</v>
      </c>
      <c r="O74" s="350">
        <f t="shared" si="5"/>
        <v>4.9188093887564226E-3</v>
      </c>
      <c r="R74" s="341"/>
      <c r="S74" s="341"/>
      <c r="T74" s="341"/>
      <c r="U74" s="342"/>
      <c r="V74" s="341"/>
      <c r="W74" s="358">
        <v>35.99</v>
      </c>
      <c r="X74" s="358">
        <v>32.96</v>
      </c>
      <c r="Y74" s="344">
        <f t="shared" si="9"/>
        <v>34.475000000000001</v>
      </c>
      <c r="Z74" s="344">
        <v>0.72</v>
      </c>
      <c r="AA74" s="364">
        <v>7.0000000000000007E-2</v>
      </c>
      <c r="AB74" s="342">
        <f t="shared" si="10"/>
        <v>9.371739855321759E-2</v>
      </c>
      <c r="AC74" s="350">
        <f t="shared" si="11"/>
        <v>3.9051765785090989E-3</v>
      </c>
      <c r="AD74" s="358">
        <v>39.799999999999997</v>
      </c>
      <c r="AE74" s="358">
        <v>37.85</v>
      </c>
      <c r="AF74" s="344">
        <f t="shared" si="12"/>
        <v>38.825000000000003</v>
      </c>
      <c r="AG74" s="344">
        <f>4*0.3</f>
        <v>1.2</v>
      </c>
      <c r="AH74" s="345">
        <v>9.4399999999999998E-2</v>
      </c>
      <c r="AI74" s="342">
        <f t="shared" si="13"/>
        <v>0.13044269426111654</v>
      </c>
      <c r="AJ74" s="350">
        <f t="shared" si="14"/>
        <v>1.112852332480522E-2</v>
      </c>
      <c r="AK74" s="343">
        <v>34.47</v>
      </c>
      <c r="AL74" s="343">
        <v>32.299999999999997</v>
      </c>
      <c r="AM74" s="344">
        <f t="shared" si="15"/>
        <v>33.384999999999998</v>
      </c>
      <c r="AN74" s="344">
        <v>1.78</v>
      </c>
      <c r="AO74" s="345">
        <v>6.6400000000000001E-2</v>
      </c>
      <c r="AP74" s="342">
        <f t="shared" si="53"/>
        <v>0.12752158679846115</v>
      </c>
      <c r="AQ74" s="350">
        <f t="shared" si="54"/>
        <v>2.5240489259314786E-2</v>
      </c>
      <c r="AT74" s="344"/>
      <c r="AU74" s="344"/>
      <c r="AW74" s="342"/>
      <c r="AX74" s="350"/>
      <c r="AY74" s="343">
        <v>36.39</v>
      </c>
      <c r="AZ74" s="343">
        <v>33.700000000000003</v>
      </c>
      <c r="BA74" s="344">
        <f t="shared" si="17"/>
        <v>35.045000000000002</v>
      </c>
      <c r="BB74" s="343">
        <v>1.24</v>
      </c>
      <c r="BC74" s="345">
        <v>6.5000000000000002E-2</v>
      </c>
      <c r="BD74" s="342">
        <f t="shared" si="18"/>
        <v>0.10522376014094337</v>
      </c>
      <c r="BE74" s="350">
        <f t="shared" si="19"/>
        <v>3.5625226807755616E-3</v>
      </c>
      <c r="BF74" s="343">
        <v>36.4</v>
      </c>
      <c r="BG74" s="343">
        <v>33.51</v>
      </c>
      <c r="BH74" s="344">
        <f t="shared" si="20"/>
        <v>34.954999999999998</v>
      </c>
      <c r="BI74" s="344">
        <v>1.86</v>
      </c>
      <c r="BJ74" s="345">
        <v>4.3799999999999999E-2</v>
      </c>
      <c r="BK74" s="342">
        <f t="shared" si="21"/>
        <v>0.1035047177323285</v>
      </c>
      <c r="BL74" s="350">
        <f t="shared" si="22"/>
        <v>6.1100993490261239E-3</v>
      </c>
      <c r="BM74" s="350"/>
      <c r="BN74" s="350"/>
      <c r="BO74" s="350"/>
      <c r="BP74" s="350"/>
      <c r="BQ74" s="350"/>
      <c r="BR74" s="350"/>
      <c r="BS74" s="350"/>
      <c r="BT74" s="343">
        <v>29</v>
      </c>
      <c r="BU74" s="343">
        <v>27.02</v>
      </c>
      <c r="BV74" s="344">
        <f t="shared" si="74"/>
        <v>28.009999999999998</v>
      </c>
      <c r="BW74" s="344">
        <v>1.26</v>
      </c>
      <c r="BX74" s="345">
        <v>4.6699999999999998E-2</v>
      </c>
      <c r="BY74" s="342">
        <f t="shared" si="75"/>
        <v>9.7149869343326811E-2</v>
      </c>
      <c r="BZ74" s="350">
        <f t="shared" si="76"/>
        <v>3.2891678885681123E-3</v>
      </c>
      <c r="CC74" s="344"/>
      <c r="CF74" s="342"/>
      <c r="CG74" s="350"/>
      <c r="CH74" s="343">
        <v>21.2</v>
      </c>
      <c r="CI74" s="343">
        <v>18.75</v>
      </c>
      <c r="CJ74" s="344">
        <f t="shared" si="29"/>
        <v>19.975000000000001</v>
      </c>
      <c r="CK74" s="344">
        <v>0.68</v>
      </c>
      <c r="CL74" s="345">
        <v>0.08</v>
      </c>
      <c r="CM74" s="342">
        <f t="shared" si="63"/>
        <v>0.11922417911589367</v>
      </c>
      <c r="CN74" s="350">
        <f t="shared" si="64"/>
        <v>7.8660580480942009E-3</v>
      </c>
      <c r="CO74" s="343">
        <v>41.36</v>
      </c>
      <c r="CP74" s="343">
        <v>39.53</v>
      </c>
      <c r="CQ74" s="344">
        <f t="shared" si="32"/>
        <v>40.445</v>
      </c>
      <c r="CR74" s="344">
        <v>2.12</v>
      </c>
      <c r="CS74" s="345">
        <v>5.1400000000000001E-2</v>
      </c>
      <c r="CT74" s="342">
        <f t="shared" si="33"/>
        <v>0.11062306062304783</v>
      </c>
      <c r="CU74" s="350">
        <f t="shared" si="34"/>
        <v>6.146174094419336E-3</v>
      </c>
      <c r="CV74" s="343">
        <v>39.32</v>
      </c>
      <c r="CW74" s="343">
        <v>37.229999999999997</v>
      </c>
      <c r="CX74" s="344">
        <f t="shared" si="35"/>
        <v>38.274999999999999</v>
      </c>
      <c r="CY74" s="344">
        <v>1.66</v>
      </c>
      <c r="CZ74" s="345">
        <v>5.1999999999999998E-2</v>
      </c>
      <c r="DA74" s="342">
        <f t="shared" si="36"/>
        <v>0.10085544105670974</v>
      </c>
      <c r="DB74" s="350">
        <f t="shared" si="37"/>
        <v>4.5528347813317991E-3</v>
      </c>
      <c r="DC74" s="346"/>
      <c r="DD74" s="346"/>
      <c r="DE74" s="346"/>
      <c r="DF74" s="346"/>
      <c r="DH74" s="342"/>
      <c r="DI74" s="350"/>
      <c r="DL74" s="344"/>
      <c r="DM74" s="344"/>
      <c r="DO74" s="342"/>
      <c r="DP74" s="350"/>
      <c r="DQ74" s="343">
        <v>22.83</v>
      </c>
      <c r="DR74" s="343">
        <v>20.8</v>
      </c>
      <c r="DS74" s="344">
        <f t="shared" si="71"/>
        <v>21.814999999999998</v>
      </c>
      <c r="DT74" s="344">
        <v>0.82</v>
      </c>
      <c r="DU74" s="345">
        <v>5.2499999999999998E-2</v>
      </c>
      <c r="DV74" s="342">
        <f t="shared" si="72"/>
        <v>9.4766442677812979E-2</v>
      </c>
      <c r="DW74" s="350">
        <f t="shared" si="73"/>
        <v>2.4680562126617152E-3</v>
      </c>
      <c r="DX74" s="343">
        <v>31.45</v>
      </c>
      <c r="DY74" s="343">
        <v>28.95</v>
      </c>
      <c r="DZ74" s="344">
        <f t="shared" si="43"/>
        <v>30.2</v>
      </c>
      <c r="EA74" s="344">
        <v>1.1399999999999999</v>
      </c>
      <c r="EB74" s="345">
        <v>6.3299999999999995E-2</v>
      </c>
      <c r="EC74" s="342">
        <f t="shared" si="65"/>
        <v>0.10618406865178076</v>
      </c>
      <c r="ED74" s="350">
        <f t="shared" si="66"/>
        <v>5.1621022531191073E-3</v>
      </c>
      <c r="EE74" s="343">
        <v>26.9</v>
      </c>
      <c r="EF74" s="343">
        <v>25.28</v>
      </c>
      <c r="EG74" s="344">
        <f t="shared" si="44"/>
        <v>26.09</v>
      </c>
      <c r="EH74" s="344">
        <v>1.28</v>
      </c>
      <c r="EI74" s="345">
        <v>4.6399999999999997E-2</v>
      </c>
      <c r="EJ74" s="342">
        <v>0.10149490885106527</v>
      </c>
      <c r="EK74" s="350">
        <f t="shared" si="45"/>
        <v>4.9341403499838102E-3</v>
      </c>
      <c r="EL74" s="358">
        <v>23.95</v>
      </c>
      <c r="EM74" s="358">
        <v>22.51</v>
      </c>
      <c r="EN74" s="344">
        <f t="shared" si="46"/>
        <v>23.23</v>
      </c>
      <c r="EO74" s="344">
        <v>1.08</v>
      </c>
      <c r="EP74" s="345">
        <v>6.1699999999999998E-2</v>
      </c>
      <c r="EQ74" s="342">
        <f t="shared" si="47"/>
        <v>0.11461937225947905</v>
      </c>
      <c r="ER74" s="350">
        <f t="shared" si="48"/>
        <v>7.4939307936982185E-3</v>
      </c>
      <c r="ES74" s="360">
        <v>32.700000000000003</v>
      </c>
      <c r="ET74" s="360">
        <v>30.11</v>
      </c>
      <c r="EU74" s="360">
        <f t="shared" si="49"/>
        <v>31.405000000000001</v>
      </c>
      <c r="EV74" s="344">
        <v>0.82</v>
      </c>
      <c r="EW74" s="345">
        <v>0.09</v>
      </c>
      <c r="EX74" s="342">
        <v>0.12026854474836801</v>
      </c>
      <c r="EY74" s="350">
        <f t="shared" si="50"/>
        <v>1.1101483869131281E-2</v>
      </c>
      <c r="EZ74" s="341"/>
      <c r="FA74" s="367">
        <v>1.7</v>
      </c>
      <c r="FB74" s="367">
        <v>1.2</v>
      </c>
      <c r="FC74" s="367"/>
      <c r="FD74" s="367">
        <v>1.2</v>
      </c>
      <c r="FE74" s="361">
        <v>2.4568496200000003</v>
      </c>
      <c r="FF74" s="367">
        <v>5.7</v>
      </c>
      <c r="FG74" s="367"/>
      <c r="FH74" s="367">
        <v>0.97499999999999998</v>
      </c>
      <c r="FI74" s="367">
        <v>1.7</v>
      </c>
      <c r="FJ74" s="367"/>
      <c r="FK74" s="367">
        <v>0.97499999999999998</v>
      </c>
      <c r="FL74" s="367"/>
      <c r="FM74" s="343">
        <v>1.9</v>
      </c>
      <c r="FN74" s="343">
        <v>1.6</v>
      </c>
      <c r="FO74" s="343">
        <v>1.3</v>
      </c>
      <c r="FP74" s="343"/>
      <c r="FQ74" s="343"/>
      <c r="FR74" s="343">
        <v>0.75</v>
      </c>
      <c r="FS74" s="343">
        <v>1.4</v>
      </c>
      <c r="FT74" s="343">
        <v>1.4</v>
      </c>
      <c r="FU74" s="362">
        <v>1.8828357999999998</v>
      </c>
      <c r="FV74" s="362">
        <v>2.6582129600000002</v>
      </c>
      <c r="FW74" s="344">
        <f t="shared" si="51"/>
        <v>28.797898379999996</v>
      </c>
      <c r="FX74" s="342">
        <f t="shared" si="52"/>
        <v>0.1138710890760737</v>
      </c>
    </row>
    <row r="75" spans="1:180">
      <c r="A75" s="349">
        <v>37865</v>
      </c>
      <c r="B75" s="337">
        <v>28.49</v>
      </c>
      <c r="C75" s="337">
        <v>27.77</v>
      </c>
      <c r="D75" s="337">
        <f t="shared" si="0"/>
        <v>28.13</v>
      </c>
      <c r="E75" s="337">
        <v>1.1200000000000001</v>
      </c>
      <c r="F75" s="338">
        <v>5.4299999999999994E-2</v>
      </c>
      <c r="G75" s="342">
        <f t="shared" si="1"/>
        <v>9.9185747413449432E-2</v>
      </c>
      <c r="H75" s="350">
        <f t="shared" si="2"/>
        <v>6.4348933073047621E-3</v>
      </c>
      <c r="I75" s="340">
        <v>24.98</v>
      </c>
      <c r="J75" s="340">
        <v>23.81</v>
      </c>
      <c r="K75" s="340">
        <f t="shared" si="3"/>
        <v>24.395</v>
      </c>
      <c r="L75" s="340">
        <v>1.2</v>
      </c>
      <c r="M75" s="338">
        <v>6.0900000000000003E-2</v>
      </c>
      <c r="N75" s="342">
        <f t="shared" si="4"/>
        <v>0.11690861921419393</v>
      </c>
      <c r="O75" s="350">
        <f t="shared" si="5"/>
        <v>5.0564690389219326E-3</v>
      </c>
      <c r="R75" s="341"/>
      <c r="S75" s="341"/>
      <c r="T75" s="341"/>
      <c r="U75" s="342"/>
      <c r="V75" s="341"/>
      <c r="W75" s="358">
        <v>37.090000000000003</v>
      </c>
      <c r="X75" s="358">
        <v>35.299999999999997</v>
      </c>
      <c r="Y75" s="344">
        <f t="shared" si="9"/>
        <v>36.195</v>
      </c>
      <c r="Z75" s="344">
        <v>0.74</v>
      </c>
      <c r="AA75" s="364">
        <v>7.0000000000000007E-2</v>
      </c>
      <c r="AB75" s="342">
        <f t="shared" si="10"/>
        <v>9.321382077710183E-2</v>
      </c>
      <c r="AC75" s="350">
        <f t="shared" si="11"/>
        <v>4.3676038210103112E-3</v>
      </c>
      <c r="AD75" s="358">
        <v>41.65</v>
      </c>
      <c r="AE75" s="358">
        <v>39.29</v>
      </c>
      <c r="AF75" s="344">
        <f t="shared" si="12"/>
        <v>40.47</v>
      </c>
      <c r="AG75" s="344">
        <f>4*0.3</f>
        <v>1.2</v>
      </c>
      <c r="AH75" s="345">
        <v>9.4399999999999998E-2</v>
      </c>
      <c r="AI75" s="342">
        <f t="shared" si="13"/>
        <v>0.12896053228963456</v>
      </c>
      <c r="AJ75" s="350">
        <f t="shared" si="14"/>
        <v>1.1891308942524685E-2</v>
      </c>
      <c r="AK75" s="343">
        <v>35.83</v>
      </c>
      <c r="AL75" s="343">
        <v>33.83</v>
      </c>
      <c r="AM75" s="344">
        <f t="shared" si="15"/>
        <v>34.83</v>
      </c>
      <c r="AN75" s="344">
        <v>1.78</v>
      </c>
      <c r="AO75" s="345">
        <v>6.5500000000000003E-2</v>
      </c>
      <c r="AP75" s="342">
        <f t="shared" si="53"/>
        <v>0.12398540807945491</v>
      </c>
      <c r="AQ75" s="350">
        <f t="shared" si="54"/>
        <v>2.4578356568516532E-2</v>
      </c>
      <c r="AT75" s="344"/>
      <c r="AU75" s="344"/>
      <c r="AW75" s="342"/>
      <c r="AX75" s="350"/>
      <c r="AY75" s="343">
        <v>37.36</v>
      </c>
      <c r="AZ75" s="343">
        <v>35.81</v>
      </c>
      <c r="BA75" s="344">
        <f t="shared" si="17"/>
        <v>36.585000000000001</v>
      </c>
      <c r="BB75" s="343">
        <v>1.24</v>
      </c>
      <c r="BC75" s="345">
        <v>6.5000000000000002E-2</v>
      </c>
      <c r="BD75" s="342">
        <f t="shared" si="18"/>
        <v>0.10350797953735547</v>
      </c>
      <c r="BE75" s="350">
        <f t="shared" si="19"/>
        <v>3.6374582907623848E-3</v>
      </c>
      <c r="BF75" s="343">
        <v>36.049999999999997</v>
      </c>
      <c r="BG75" s="343">
        <v>34</v>
      </c>
      <c r="BH75" s="344">
        <f t="shared" si="20"/>
        <v>35.024999999999999</v>
      </c>
      <c r="BI75" s="344">
        <v>1.86</v>
      </c>
      <c r="BJ75" s="345">
        <v>4.3799999999999999E-2</v>
      </c>
      <c r="BK75" s="342">
        <f t="shared" si="21"/>
        <v>0.10338289820282398</v>
      </c>
      <c r="BL75" s="350">
        <f t="shared" si="22"/>
        <v>5.5893272394103534E-3</v>
      </c>
      <c r="BM75" s="350"/>
      <c r="BN75" s="350"/>
      <c r="BO75" s="350"/>
      <c r="BP75" s="350"/>
      <c r="BQ75" s="350"/>
      <c r="BR75" s="350"/>
      <c r="BS75" s="350"/>
      <c r="BT75" s="343">
        <v>30.1</v>
      </c>
      <c r="BU75" s="343">
        <v>28.4</v>
      </c>
      <c r="BV75" s="344">
        <f t="shared" si="74"/>
        <v>29.25</v>
      </c>
      <c r="BW75" s="344">
        <v>1.26</v>
      </c>
      <c r="BX75" s="345">
        <v>4.6699999999999998E-2</v>
      </c>
      <c r="BY75" s="342">
        <f t="shared" si="75"/>
        <v>9.4974857844987826E-2</v>
      </c>
      <c r="BZ75" s="350">
        <f t="shared" si="76"/>
        <v>2.5673760807646624E-3</v>
      </c>
      <c r="CC75" s="344"/>
      <c r="CF75" s="342"/>
      <c r="CG75" s="350"/>
      <c r="CH75" s="343">
        <v>21.68</v>
      </c>
      <c r="CI75" s="343">
        <v>20.170000000000002</v>
      </c>
      <c r="CJ75" s="344">
        <f t="shared" si="29"/>
        <v>20.925000000000001</v>
      </c>
      <c r="CK75" s="344">
        <v>0.68</v>
      </c>
      <c r="CL75" s="345">
        <v>8.6699999999999999E-2</v>
      </c>
      <c r="CM75" s="342">
        <f t="shared" si="63"/>
        <v>0.12435273544772496</v>
      </c>
      <c r="CN75" s="350">
        <f t="shared" si="64"/>
        <v>7.1712506277476148E-3</v>
      </c>
      <c r="CO75" s="343">
        <v>42.56</v>
      </c>
      <c r="CP75" s="343">
        <v>40.06</v>
      </c>
      <c r="CQ75" s="344">
        <f t="shared" si="32"/>
        <v>41.31</v>
      </c>
      <c r="CR75" s="344">
        <v>2.12</v>
      </c>
      <c r="CS75" s="345">
        <v>5.1400000000000001E-2</v>
      </c>
      <c r="CT75" s="342">
        <f t="shared" si="33"/>
        <v>0.10935791728241528</v>
      </c>
      <c r="CU75" s="350">
        <f t="shared" si="34"/>
        <v>5.9123626493099374E-3</v>
      </c>
      <c r="CV75" s="343">
        <v>39.950000000000003</v>
      </c>
      <c r="CW75" s="343">
        <v>38.69</v>
      </c>
      <c r="CX75" s="344">
        <f t="shared" si="35"/>
        <v>39.32</v>
      </c>
      <c r="CY75" s="344">
        <v>1.66</v>
      </c>
      <c r="CZ75" s="345">
        <v>5.1999999999999998E-2</v>
      </c>
      <c r="DA75" s="342">
        <f t="shared" si="36"/>
        <v>9.9535427643725249E-2</v>
      </c>
      <c r="DB75" s="350">
        <f t="shared" si="37"/>
        <v>4.6638074748827632E-3</v>
      </c>
      <c r="DC75" s="346"/>
      <c r="DD75" s="346"/>
      <c r="DE75" s="346"/>
      <c r="DF75" s="346"/>
      <c r="DH75" s="342"/>
      <c r="DI75" s="350"/>
      <c r="DL75" s="344"/>
      <c r="DM75" s="344"/>
      <c r="DO75" s="342"/>
      <c r="DP75" s="350"/>
      <c r="DQ75" s="343">
        <v>23.49</v>
      </c>
      <c r="DR75" s="343">
        <v>22.25</v>
      </c>
      <c r="DS75" s="344">
        <f t="shared" si="71"/>
        <v>22.869999999999997</v>
      </c>
      <c r="DT75" s="344">
        <v>0.82</v>
      </c>
      <c r="DU75" s="345">
        <v>5.45E-2</v>
      </c>
      <c r="DV75" s="342">
        <f t="shared" si="72"/>
        <v>9.4865696909510522E-2</v>
      </c>
      <c r="DW75" s="350">
        <f t="shared" si="73"/>
        <v>2.5644252242847743E-3</v>
      </c>
      <c r="DX75" s="343">
        <v>31.09</v>
      </c>
      <c r="DY75" s="343">
        <v>28.86</v>
      </c>
      <c r="DZ75" s="344">
        <f t="shared" si="43"/>
        <v>29.975000000000001</v>
      </c>
      <c r="EA75" s="344">
        <v>1.1399999999999999</v>
      </c>
      <c r="EB75" s="345">
        <v>6.3299999999999995E-2</v>
      </c>
      <c r="EC75" s="342">
        <f t="shared" si="65"/>
        <v>0.10651079204394587</v>
      </c>
      <c r="ED75" s="350">
        <f t="shared" si="66"/>
        <v>4.9906434306815715E-3</v>
      </c>
      <c r="EE75" s="343">
        <v>27.97</v>
      </c>
      <c r="EF75" s="343">
        <v>26.9</v>
      </c>
      <c r="EG75" s="344">
        <f t="shared" si="44"/>
        <v>27.434999999999999</v>
      </c>
      <c r="EH75" s="344">
        <v>1.28</v>
      </c>
      <c r="EI75" s="345">
        <v>4.6399999999999997E-2</v>
      </c>
      <c r="EJ75" s="342">
        <v>9.8744268481055775E-2</v>
      </c>
      <c r="EK75" s="350">
        <f t="shared" si="45"/>
        <v>4.6267371160765795E-3</v>
      </c>
      <c r="EL75" s="358">
        <v>24.1</v>
      </c>
      <c r="EM75" s="358">
        <v>22.64</v>
      </c>
      <c r="EN75" s="344">
        <f t="shared" si="46"/>
        <v>23.37</v>
      </c>
      <c r="EO75" s="344">
        <v>1.08</v>
      </c>
      <c r="EP75" s="345">
        <v>6.1699999999999998E-2</v>
      </c>
      <c r="EQ75" s="342">
        <f t="shared" si="47"/>
        <v>0.11429658343584692</v>
      </c>
      <c r="ER75" s="350">
        <f t="shared" si="48"/>
        <v>7.655974533551109E-3</v>
      </c>
      <c r="ES75" s="360">
        <v>33</v>
      </c>
      <c r="ET75" s="360">
        <v>30.68</v>
      </c>
      <c r="EU75" s="360">
        <f t="shared" si="49"/>
        <v>31.84</v>
      </c>
      <c r="EV75" s="344">
        <v>0.82</v>
      </c>
      <c r="EW75" s="345">
        <v>0.09</v>
      </c>
      <c r="EX75" s="342">
        <v>0.11985081525311037</v>
      </c>
      <c r="EY75" s="350">
        <f t="shared" si="50"/>
        <v>1.1028277294868445E-2</v>
      </c>
      <c r="EZ75" s="341"/>
      <c r="FA75" s="367">
        <v>1.8</v>
      </c>
      <c r="FB75" s="367">
        <v>1.2</v>
      </c>
      <c r="FC75" s="367"/>
      <c r="FD75" s="367">
        <v>1.3</v>
      </c>
      <c r="FE75" s="361">
        <v>2.5583106</v>
      </c>
      <c r="FF75" s="367">
        <v>5.5</v>
      </c>
      <c r="FG75" s="367"/>
      <c r="FH75" s="367">
        <v>0.97499999999999998</v>
      </c>
      <c r="FI75" s="367">
        <v>1.5</v>
      </c>
      <c r="FJ75" s="367"/>
      <c r="FK75" s="367">
        <v>0.75</v>
      </c>
      <c r="FL75" s="367"/>
      <c r="FM75" s="343">
        <v>1.6</v>
      </c>
      <c r="FN75" s="343">
        <v>1.5</v>
      </c>
      <c r="FO75" s="343">
        <v>1.3</v>
      </c>
      <c r="FP75" s="343"/>
      <c r="FQ75" s="343"/>
      <c r="FR75" s="343">
        <v>0.75</v>
      </c>
      <c r="FS75" s="343">
        <v>1.3</v>
      </c>
      <c r="FT75" s="343">
        <v>1.3</v>
      </c>
      <c r="FU75" s="362">
        <v>1.8584362000000001</v>
      </c>
      <c r="FV75" s="362">
        <v>2.5529782199999995</v>
      </c>
      <c r="FW75" s="344">
        <f t="shared" si="51"/>
        <v>27.744725020000001</v>
      </c>
      <c r="FX75" s="342">
        <f t="shared" si="52"/>
        <v>0.11273627164061842</v>
      </c>
    </row>
    <row r="76" spans="1:180">
      <c r="A76" s="349">
        <v>37895</v>
      </c>
      <c r="B76" s="337">
        <v>29.04</v>
      </c>
      <c r="C76" s="337">
        <v>27.24</v>
      </c>
      <c r="D76" s="337">
        <f t="shared" ref="D76:D86" si="77">AVERAGE(B76:C76)</f>
        <v>28.14</v>
      </c>
      <c r="E76" s="337">
        <v>1.1200000000000001</v>
      </c>
      <c r="F76" s="338">
        <v>5.4299999999999994E-2</v>
      </c>
      <c r="G76" s="342">
        <f t="shared" ref="G76:G86" si="78">+((((((E76/4)*(1+F76)^0.25))/(D76*0.95))+(1+F76)^(0.25))^4)-1</f>
        <v>9.9169546385931673E-2</v>
      </c>
      <c r="H76" s="350">
        <f t="shared" ref="H76:H86" si="79">G76*($FA76/$FW76)</f>
        <v>6.4237824384234541E-3</v>
      </c>
      <c r="I76" s="340">
        <v>24.95</v>
      </c>
      <c r="J76" s="340">
        <v>24.05</v>
      </c>
      <c r="K76" s="340">
        <f t="shared" ref="K76:K86" si="80">AVERAGE(I76:J76)</f>
        <v>24.5</v>
      </c>
      <c r="L76" s="340">
        <v>1.2</v>
      </c>
      <c r="M76" s="338">
        <v>6.0900000000000003E-2</v>
      </c>
      <c r="N76" s="342">
        <f t="shared" ref="N76:N86" si="81">+((((((L76/4)*(1+M76)^0.25))/(K76*0.95))+(1+M76)^(0.25))^4)-1</f>
        <v>0.11666395176272704</v>
      </c>
      <c r="O76" s="350">
        <f t="shared" ref="O76:O86" si="82">N76*($FB76/$FW76)</f>
        <v>5.0379971933050419E-3</v>
      </c>
      <c r="R76" s="341"/>
      <c r="S76" s="341"/>
      <c r="T76" s="341"/>
      <c r="U76" s="342"/>
      <c r="V76" s="341"/>
      <c r="W76" s="358">
        <v>38.93</v>
      </c>
      <c r="X76" s="358">
        <v>36.14</v>
      </c>
      <c r="Y76" s="344">
        <f t="shared" ref="Y76:Y89" si="83">AVERAGE(W76:X76)</f>
        <v>37.534999999999997</v>
      </c>
      <c r="Z76" s="344">
        <v>0.74</v>
      </c>
      <c r="AA76" s="364">
        <v>7.0000000000000007E-2</v>
      </c>
      <c r="AB76" s="342">
        <f>+((((((Z76/4)*(1+AA76)^0.25))/(Y76*0.95))+(1+AA76)^(0.25))^4)-1</f>
        <v>9.237864433814158E-2</v>
      </c>
      <c r="AC76" s="350">
        <f>AB76*($FD76/$FW76)</f>
        <v>4.3217031126893887E-3</v>
      </c>
      <c r="AD76" s="358">
        <v>41.97</v>
      </c>
      <c r="AE76" s="358">
        <v>40.68</v>
      </c>
      <c r="AF76" s="344">
        <f t="shared" ref="AF76:AF139" si="84">AVERAGE(AD76:AE76)</f>
        <v>41.325000000000003</v>
      </c>
      <c r="AG76" s="344">
        <f>4*0.3</f>
        <v>1.2</v>
      </c>
      <c r="AH76" s="345">
        <v>9.5000000000000001E-2</v>
      </c>
      <c r="AI76" s="342">
        <f t="shared" ref="AI76:AI139" si="85">+((((((AG76/4)*(1+AH76)^0.25))/(AF76*0.95))+(1+AH76)^(0.25))^4)-1</f>
        <v>0.12885585345963357</v>
      </c>
      <c r="AJ76" s="350">
        <f t="shared" ref="AJ76:AJ139" si="86">AI76*($FE76/$FW76)</f>
        <v>1.1891942706003869E-2</v>
      </c>
      <c r="AK76" s="343">
        <v>36.28</v>
      </c>
      <c r="AL76" s="343">
        <v>34.369999999999997</v>
      </c>
      <c r="AM76" s="344">
        <f t="shared" ref="AM76:AM103" si="87">AVERAGE(AK76:AL76)</f>
        <v>35.325000000000003</v>
      </c>
      <c r="AN76" s="344">
        <v>1.78</v>
      </c>
      <c r="AO76" s="345">
        <v>6.5500000000000003E-2</v>
      </c>
      <c r="AP76" s="342">
        <f t="shared" si="53"/>
        <v>0.12314960555289844</v>
      </c>
      <c r="AQ76" s="350">
        <f t="shared" si="54"/>
        <v>2.4374499489545131E-2</v>
      </c>
      <c r="AT76" s="344"/>
      <c r="AU76" s="344"/>
      <c r="AW76" s="342"/>
      <c r="AX76" s="350"/>
      <c r="AY76" s="343">
        <v>38</v>
      </c>
      <c r="AZ76" s="343">
        <v>35.76</v>
      </c>
      <c r="BA76" s="344">
        <f t="shared" ref="BA76:BA82" si="88">AVERAGE(AY76:AZ76)</f>
        <v>36.879999999999995</v>
      </c>
      <c r="BB76" s="343">
        <v>1.24</v>
      </c>
      <c r="BC76" s="345">
        <v>6.5000000000000002E-2</v>
      </c>
      <c r="BD76" s="342">
        <f t="shared" ref="BD76:BD82" si="89">+((((((BB76/4)*(1+BC76)^0.25))/(BA76*0.95))+(1+BC76)^(0.25))^4)-1</f>
        <v>0.1031958757292426</v>
      </c>
      <c r="BE76" s="350">
        <f t="shared" ref="BE76:BE82" si="90">BD76*($FH76/$FW76)</f>
        <v>3.6208201085142742E-3</v>
      </c>
      <c r="BF76" s="343">
        <v>36.619999999999997</v>
      </c>
      <c r="BG76" s="343">
        <v>32.75</v>
      </c>
      <c r="BH76" s="344">
        <f t="shared" ref="BH76:BH103" si="91">AVERAGE(BF76:BG76)</f>
        <v>34.685000000000002</v>
      </c>
      <c r="BI76" s="344">
        <v>1.86</v>
      </c>
      <c r="BJ76" s="345">
        <v>4.3299999999999998E-2</v>
      </c>
      <c r="BK76" s="342">
        <f t="shared" ref="BK76:BK83" si="92">+((((((BI76/4)*(1+BJ76)^0.25))/(BH76*0.95))+(1+BJ76)^(0.25))^4)-1</f>
        <v>0.10345046815464687</v>
      </c>
      <c r="BL76" s="350">
        <f t="shared" ref="BL76:BL83" si="93">BK76*($FI76/$FW76)</f>
        <v>5.5842353222055477E-3</v>
      </c>
      <c r="BM76" s="350"/>
      <c r="BN76" s="350"/>
      <c r="BO76" s="350"/>
      <c r="BP76" s="350"/>
      <c r="BQ76" s="350"/>
      <c r="BR76" s="350"/>
      <c r="BS76" s="350"/>
      <c r="BT76" s="343">
        <v>30.5</v>
      </c>
      <c r="BU76" s="343">
        <v>28.51</v>
      </c>
      <c r="BV76" s="344">
        <f t="shared" si="74"/>
        <v>29.505000000000003</v>
      </c>
      <c r="BW76" s="344">
        <v>1.26</v>
      </c>
      <c r="BX76" s="345">
        <v>4.6699999999999998E-2</v>
      </c>
      <c r="BY76" s="342">
        <f t="shared" si="75"/>
        <v>9.4550618260576202E-2</v>
      </c>
      <c r="BZ76" s="350">
        <f t="shared" si="76"/>
        <v>2.5519116135742964E-3</v>
      </c>
      <c r="CC76" s="344"/>
      <c r="CF76" s="342"/>
      <c r="CG76" s="350"/>
      <c r="CH76" s="343">
        <v>21.24</v>
      </c>
      <c r="CI76" s="343">
        <v>19.45</v>
      </c>
      <c r="CJ76" s="344">
        <f t="shared" ref="CJ76:CJ103" si="94">AVERAGE(CH76:CI76)</f>
        <v>20.344999999999999</v>
      </c>
      <c r="CK76" s="344">
        <v>0.68</v>
      </c>
      <c r="CL76" s="345">
        <v>8.6499999999999994E-2</v>
      </c>
      <c r="CM76" s="342">
        <f t="shared" si="63"/>
        <v>0.12523316238799587</v>
      </c>
      <c r="CN76" s="350">
        <f t="shared" si="64"/>
        <v>7.2107314623071862E-3</v>
      </c>
      <c r="CO76" s="343">
        <v>42.72</v>
      </c>
      <c r="CP76" s="343">
        <v>40.03</v>
      </c>
      <c r="CQ76" s="344">
        <f t="shared" ref="CQ76:CQ93" si="95">AVERAGE(CO76:CP76)</f>
        <v>41.375</v>
      </c>
      <c r="CR76" s="344">
        <v>2.12</v>
      </c>
      <c r="CS76" s="345">
        <v>5.1400000000000001E-2</v>
      </c>
      <c r="CT76" s="342">
        <f t="shared" ref="CT76:CT93" si="96">+((((((CR76/4)*(1+CS76)^0.25))/(CQ76*0.95))+(1+CS76)^(0.25))^4)-1</f>
        <v>0.10926502823012552</v>
      </c>
      <c r="CU76" s="350">
        <f t="shared" ref="CU76:CU93" si="97">CT76*($FN76/$FW76)</f>
        <v>5.8981040976279573E-3</v>
      </c>
      <c r="CV76" s="343">
        <v>39.979999999999997</v>
      </c>
      <c r="CW76" s="343">
        <v>38.85</v>
      </c>
      <c r="CX76" s="344">
        <f>AVERAGE(CV76:CW76)</f>
        <v>39.414999999999999</v>
      </c>
      <c r="CY76" s="344">
        <v>1.66</v>
      </c>
      <c r="CZ76" s="345">
        <v>5.1999999999999998E-2</v>
      </c>
      <c r="DA76" s="342">
        <f>+((((((CY76/4)*(1+CZ76)^0.25))/(CX76*0.95))+(1+CZ76)^(0.25))^4)-1</f>
        <v>9.9418954271194293E-2</v>
      </c>
      <c r="DB76" s="350">
        <f>DA76*($FO76/$FW76)</f>
        <v>4.6510663499393376E-3</v>
      </c>
      <c r="DC76" s="346"/>
      <c r="DD76" s="346"/>
      <c r="DE76" s="346"/>
      <c r="DF76" s="346"/>
      <c r="DH76" s="342"/>
      <c r="DI76" s="350"/>
      <c r="DL76" s="344"/>
      <c r="DM76" s="344"/>
      <c r="DO76" s="342"/>
      <c r="DP76" s="350"/>
      <c r="DQ76" s="343">
        <v>23.48</v>
      </c>
      <c r="DR76" s="343">
        <v>22.28</v>
      </c>
      <c r="DS76" s="344">
        <f t="shared" si="71"/>
        <v>22.880000000000003</v>
      </c>
      <c r="DT76" s="344">
        <v>0.82</v>
      </c>
      <c r="DU76" s="345">
        <v>5.45E-2</v>
      </c>
      <c r="DV76" s="342">
        <f t="shared" si="72"/>
        <v>9.4847805371151672E-2</v>
      </c>
      <c r="DW76" s="350">
        <f t="shared" si="73"/>
        <v>2.5599326635984436E-3</v>
      </c>
      <c r="DX76" s="343">
        <v>31.44</v>
      </c>
      <c r="DY76" s="343">
        <v>28.85</v>
      </c>
      <c r="DZ76" s="344">
        <f>AVERAGE(DX76:DY76)</f>
        <v>30.145000000000003</v>
      </c>
      <c r="EA76" s="344">
        <v>1.1399999999999999</v>
      </c>
      <c r="EB76" s="345">
        <v>6.3299999999999995E-2</v>
      </c>
      <c r="EC76" s="342">
        <f t="shared" si="65"/>
        <v>0.10626347731740071</v>
      </c>
      <c r="ED76" s="350">
        <f t="shared" si="66"/>
        <v>4.9712701888849527E-3</v>
      </c>
      <c r="EE76" s="343">
        <v>28.47</v>
      </c>
      <c r="EF76" s="343">
        <v>27.37</v>
      </c>
      <c r="EG76" s="344">
        <f t="shared" ref="EG76:EG123" si="98">AVERAGE(EE76:EF76)</f>
        <v>27.92</v>
      </c>
      <c r="EH76" s="344">
        <v>1.28</v>
      </c>
      <c r="EI76" s="345">
        <v>4.6399999999999997E-2</v>
      </c>
      <c r="EJ76" s="342">
        <v>9.7818574652795753E-2</v>
      </c>
      <c r="EK76" s="350">
        <f t="shared" ref="EK76:EK123" si="99">EJ76*($FT76/$FW76)</f>
        <v>4.5761966045791327E-3</v>
      </c>
      <c r="EL76" s="358">
        <v>23.85</v>
      </c>
      <c r="EM76" s="358">
        <v>21.71</v>
      </c>
      <c r="EN76" s="344">
        <f t="shared" ref="EN76:EN89" si="100">AVERAGE(EL76:EM76)</f>
        <v>22.78</v>
      </c>
      <c r="EO76" s="344">
        <v>1.08</v>
      </c>
      <c r="EP76" s="345">
        <v>6.1699999999999998E-2</v>
      </c>
      <c r="EQ76" s="342">
        <f t="shared" ref="EQ76:EQ89" si="101">+((((((EO76/4)*(1+EP76)^0.25))/(EN76*0.95))+(1+EP76)^(0.25))^4)-1</f>
        <v>0.11568427677006632</v>
      </c>
      <c r="ER76" s="350">
        <f t="shared" ref="ER76:ER89" si="102">EQ76*($FU76/$FW76)</f>
        <v>7.5675152918622994E-3</v>
      </c>
      <c r="ES76" s="360">
        <v>33.35</v>
      </c>
      <c r="ET76" s="360">
        <v>30.75</v>
      </c>
      <c r="EU76" s="360">
        <f t="shared" ref="EU76:EU139" si="103">AVERAGE(ES76:ET76)</f>
        <v>32.049999999999997</v>
      </c>
      <c r="EV76" s="344">
        <v>0.82</v>
      </c>
      <c r="EW76" s="345">
        <v>8.7300000000000003E-2</v>
      </c>
      <c r="EX76" s="342">
        <v>0.11687979885486333</v>
      </c>
      <c r="EY76" s="350">
        <f t="shared" ref="EY76:EY139" si="104">EX76*($FV76/$FW76)</f>
        <v>1.10656922689546E-2</v>
      </c>
      <c r="EZ76" s="341"/>
      <c r="FA76" s="367">
        <v>1.8</v>
      </c>
      <c r="FB76" s="367">
        <v>1.2</v>
      </c>
      <c r="FC76" s="367"/>
      <c r="FD76" s="367">
        <v>1.3</v>
      </c>
      <c r="FE76" s="361">
        <v>2.5645352000000003</v>
      </c>
      <c r="FF76" s="367">
        <v>5.5</v>
      </c>
      <c r="FG76" s="367"/>
      <c r="FH76" s="367">
        <v>0.97499999999999998</v>
      </c>
      <c r="FI76" s="367">
        <v>1.5</v>
      </c>
      <c r="FJ76" s="367"/>
      <c r="FK76" s="367">
        <v>0.75</v>
      </c>
      <c r="FL76" s="367"/>
      <c r="FM76" s="343">
        <v>1.6</v>
      </c>
      <c r="FN76" s="343">
        <v>1.5</v>
      </c>
      <c r="FO76" s="343">
        <v>1.3</v>
      </c>
      <c r="FP76" s="343"/>
      <c r="FQ76" s="343"/>
      <c r="FR76" s="343">
        <v>0.75</v>
      </c>
      <c r="FS76" s="343">
        <v>1.3</v>
      </c>
      <c r="FT76" s="343">
        <v>1.3</v>
      </c>
      <c r="FU76" s="362">
        <v>1.8177702000000002</v>
      </c>
      <c r="FV76" s="362">
        <v>2.6308685000000001</v>
      </c>
      <c r="FW76" s="344">
        <f t="shared" ref="FW76:FW139" si="105">SUM(FA76:FV76)</f>
        <v>27.788173900000004</v>
      </c>
      <c r="FX76" s="342">
        <f t="shared" ref="FX76:FX139" si="106">SUM(H76,O76,V76,AC76,AJ76,AQ76,AX76,BE76,BL76,BS76,BZ76,CG76,CN76,CU76,DB76,DI76,DP76,DW76,ED76,EK76,ER76,EY76)</f>
        <v>0.1123074009120149</v>
      </c>
    </row>
    <row r="77" spans="1:180">
      <c r="A77" s="349">
        <v>37926</v>
      </c>
      <c r="B77" s="337">
        <v>28.72</v>
      </c>
      <c r="C77" s="337">
        <v>27.5</v>
      </c>
      <c r="D77" s="337">
        <f t="shared" si="77"/>
        <v>28.11</v>
      </c>
      <c r="E77" s="337">
        <v>1.1200000000000001</v>
      </c>
      <c r="F77" s="338">
        <v>4.7100000000000003E-2</v>
      </c>
      <c r="G77" s="342">
        <f t="shared" si="78"/>
        <v>9.1711430410151396E-2</v>
      </c>
      <c r="H77" s="350">
        <f t="shared" si="79"/>
        <v>5.8847945418716548E-3</v>
      </c>
      <c r="I77" s="340">
        <v>24.89</v>
      </c>
      <c r="J77" s="340">
        <v>24.27</v>
      </c>
      <c r="K77" s="340">
        <f t="shared" si="80"/>
        <v>24.58</v>
      </c>
      <c r="L77" s="340">
        <v>1.2</v>
      </c>
      <c r="M77" s="338">
        <v>5.67E-2</v>
      </c>
      <c r="N77" s="342">
        <f t="shared" si="81"/>
        <v>0.11205893645378429</v>
      </c>
      <c r="O77" s="350">
        <f t="shared" si="82"/>
        <v>4.7936141631928974E-3</v>
      </c>
      <c r="R77" s="341"/>
      <c r="S77" s="341"/>
      <c r="T77" s="341"/>
      <c r="U77" s="342"/>
      <c r="V77" s="341"/>
      <c r="W77" s="343">
        <v>39.04</v>
      </c>
      <c r="X77" s="343">
        <v>36.619999999999997</v>
      </c>
      <c r="Y77" s="344">
        <f t="shared" si="83"/>
        <v>37.83</v>
      </c>
      <c r="Z77" s="344">
        <v>0.74</v>
      </c>
      <c r="AA77" s="364">
        <v>7.0000000000000007E-2</v>
      </c>
      <c r="AB77" s="342">
        <f>+((((((Z77/4)*(1+AA77)^0.25))/(Y77*0.95))+(1+AA77)^(0.25))^4)-1</f>
        <v>9.2202788417471426E-2</v>
      </c>
      <c r="AC77" s="350">
        <f>AB77*($FD77/$FW77)</f>
        <v>4.2729001092355239E-3</v>
      </c>
      <c r="AD77" s="358">
        <v>41.6</v>
      </c>
      <c r="AE77" s="358">
        <v>39.950000000000003</v>
      </c>
      <c r="AF77" s="344">
        <f t="shared" si="84"/>
        <v>40.775000000000006</v>
      </c>
      <c r="AG77" s="344">
        <f>4*0.3</f>
        <v>1.2</v>
      </c>
      <c r="AH77" s="345">
        <v>9.7799999999999998E-2</v>
      </c>
      <c r="AI77" s="342">
        <f t="shared" si="85"/>
        <v>0.13220557547463518</v>
      </c>
      <c r="AJ77" s="350">
        <f t="shared" si="86"/>
        <v>1.2087670266922767E-2</v>
      </c>
      <c r="AK77" s="343">
        <v>35.450000000000003</v>
      </c>
      <c r="AL77" s="343">
        <v>33.64</v>
      </c>
      <c r="AM77" s="344">
        <f t="shared" si="87"/>
        <v>34.545000000000002</v>
      </c>
      <c r="AN77" s="344">
        <v>1.78</v>
      </c>
      <c r="AO77" s="345">
        <v>5.8799999999999998E-2</v>
      </c>
      <c r="AP77" s="342">
        <f t="shared" si="53"/>
        <v>0.11740685203298495</v>
      </c>
      <c r="AQ77" s="350">
        <f t="shared" si="54"/>
        <v>2.3019265695833749E-2</v>
      </c>
      <c r="AT77" s="344"/>
      <c r="AU77" s="344"/>
      <c r="AW77" s="342"/>
      <c r="AX77" s="350"/>
      <c r="AY77" s="343">
        <v>39.25</v>
      </c>
      <c r="AZ77" s="343">
        <v>36.450000000000003</v>
      </c>
      <c r="BA77" s="344">
        <f t="shared" si="88"/>
        <v>37.85</v>
      </c>
      <c r="BB77" s="343">
        <v>1.3</v>
      </c>
      <c r="BC77" s="345">
        <v>6.5000000000000002E-2</v>
      </c>
      <c r="BD77" s="342">
        <f t="shared" si="89"/>
        <v>0.10402896356863112</v>
      </c>
      <c r="BE77" s="350">
        <f t="shared" si="90"/>
        <v>3.615715241035758E-3</v>
      </c>
      <c r="BF77" s="343">
        <v>34.450000000000003</v>
      </c>
      <c r="BG77" s="343">
        <v>32.03</v>
      </c>
      <c r="BH77" s="344">
        <f t="shared" si="91"/>
        <v>33.24</v>
      </c>
      <c r="BI77" s="344">
        <v>1.86</v>
      </c>
      <c r="BJ77" s="345">
        <v>4.0399999999999998E-2</v>
      </c>
      <c r="BK77" s="342">
        <f t="shared" si="92"/>
        <v>0.10304832903120276</v>
      </c>
      <c r="BL77" s="350">
        <f t="shared" si="93"/>
        <v>5.5102023226530194E-3</v>
      </c>
      <c r="BM77" s="350"/>
      <c r="BN77" s="350"/>
      <c r="BO77" s="350"/>
      <c r="BP77" s="350"/>
      <c r="BQ77" s="350"/>
      <c r="BR77" s="350"/>
      <c r="BS77" s="350"/>
      <c r="BT77" s="343">
        <v>30.85</v>
      </c>
      <c r="BU77" s="343">
        <v>28.91</v>
      </c>
      <c r="BV77" s="344">
        <f t="shared" si="74"/>
        <v>29.880000000000003</v>
      </c>
      <c r="BW77" s="344">
        <v>1.3</v>
      </c>
      <c r="BX77" s="345">
        <v>4.1700000000000001E-2</v>
      </c>
      <c r="BY77" s="342">
        <f t="shared" si="75"/>
        <v>9.0232557384660295E-2</v>
      </c>
      <c r="BZ77" s="350">
        <f t="shared" si="76"/>
        <v>2.4124585616974261E-3</v>
      </c>
      <c r="CC77" s="344"/>
      <c r="CF77" s="342"/>
      <c r="CG77" s="350"/>
      <c r="CH77" s="343">
        <v>20.16</v>
      </c>
      <c r="CI77" s="343">
        <v>19.2</v>
      </c>
      <c r="CJ77" s="344">
        <f t="shared" si="94"/>
        <v>19.68</v>
      </c>
      <c r="CK77" s="344">
        <v>0.72</v>
      </c>
      <c r="CL77" s="345">
        <v>7.9799999999999996E-2</v>
      </c>
      <c r="CM77" s="342">
        <f t="shared" si="63"/>
        <v>0.12198848633280757</v>
      </c>
      <c r="CN77" s="350">
        <f t="shared" si="64"/>
        <v>6.9578355144997665E-3</v>
      </c>
      <c r="CO77" s="343">
        <v>40.9</v>
      </c>
      <c r="CP77" s="343">
        <v>38.82</v>
      </c>
      <c r="CQ77" s="344">
        <f t="shared" si="95"/>
        <v>39.86</v>
      </c>
      <c r="CR77" s="344">
        <f>4*0.53</f>
        <v>2.12</v>
      </c>
      <c r="CS77" s="345">
        <v>4.8000000000000001E-2</v>
      </c>
      <c r="CT77" s="342">
        <f t="shared" si="96"/>
        <v>0.1079160634843499</v>
      </c>
      <c r="CU77" s="350">
        <f t="shared" si="97"/>
        <v>5.770489917240486E-3</v>
      </c>
      <c r="CV77" s="343">
        <v>41.13</v>
      </c>
      <c r="CW77" s="343">
        <v>39.409999999999997</v>
      </c>
      <c r="CX77" s="344">
        <f>AVERAGE(CV77:CW77)</f>
        <v>40.269999999999996</v>
      </c>
      <c r="CY77" s="344">
        <v>1.66</v>
      </c>
      <c r="CZ77" s="345">
        <v>5.1999999999999998E-2</v>
      </c>
      <c r="DA77" s="342">
        <f>+((((((CY77/4)*(1+CZ77)^0.25))/(CX77*0.95))+(1+CZ77)^(0.25))^4)-1</f>
        <v>9.8395821086131097E-2</v>
      </c>
      <c r="DB77" s="350">
        <f>DA77*($FO77/$FW77)</f>
        <v>4.5599002143364752E-3</v>
      </c>
      <c r="DC77" s="346"/>
      <c r="DD77" s="346"/>
      <c r="DE77" s="346"/>
      <c r="DF77" s="346"/>
      <c r="DH77" s="342"/>
      <c r="DI77" s="350"/>
      <c r="DL77" s="344"/>
      <c r="DM77" s="344"/>
      <c r="DO77" s="342"/>
      <c r="DP77" s="350"/>
      <c r="DQ77" s="343">
        <v>23.15</v>
      </c>
      <c r="DR77" s="343">
        <v>22.01</v>
      </c>
      <c r="DS77" s="344">
        <f t="shared" si="71"/>
        <v>22.58</v>
      </c>
      <c r="DT77" s="344">
        <v>0.82</v>
      </c>
      <c r="DU77" s="345">
        <v>5.5E-2</v>
      </c>
      <c r="DV77" s="342">
        <f t="shared" si="72"/>
        <v>9.5910932043832942E-2</v>
      </c>
      <c r="DW77" s="350">
        <f t="shared" si="73"/>
        <v>2.5642756436919964E-3</v>
      </c>
      <c r="DX77" s="343">
        <v>32.69</v>
      </c>
      <c r="DY77" s="343">
        <v>30.57</v>
      </c>
      <c r="DZ77" s="344">
        <f>AVERAGE(DX77:DY77)</f>
        <v>31.63</v>
      </c>
      <c r="EA77" s="344">
        <v>1.1399999999999999</v>
      </c>
      <c r="EB77" s="345">
        <v>6.3299999999999995E-2</v>
      </c>
      <c r="EC77" s="342">
        <f t="shared" si="65"/>
        <v>0.10421774070956968</v>
      </c>
      <c r="ED77" s="350">
        <f t="shared" si="66"/>
        <v>4.8297020437813361E-3</v>
      </c>
      <c r="EE77" s="343">
        <v>28.16</v>
      </c>
      <c r="EF77" s="343">
        <v>26.2</v>
      </c>
      <c r="EG77" s="344">
        <f t="shared" si="98"/>
        <v>27.18</v>
      </c>
      <c r="EH77" s="344">
        <v>1.28</v>
      </c>
      <c r="EI77" s="345">
        <v>4.1399999999999999E-2</v>
      </c>
      <c r="EJ77" s="342">
        <v>9.3991961810602209E-2</v>
      </c>
      <c r="EK77" s="350">
        <f t="shared" si="99"/>
        <v>4.3558147294781935E-3</v>
      </c>
      <c r="EL77" s="358">
        <v>23.9</v>
      </c>
      <c r="EM77" s="358">
        <v>22.76</v>
      </c>
      <c r="EN77" s="344">
        <f t="shared" si="100"/>
        <v>23.33</v>
      </c>
      <c r="EO77" s="344">
        <v>1.08</v>
      </c>
      <c r="EP77" s="345">
        <v>4.8000000000000001E-2</v>
      </c>
      <c r="EQ77" s="342">
        <f t="shared" si="101"/>
        <v>0.1000085239476467</v>
      </c>
      <c r="ER77" s="350">
        <f t="shared" si="102"/>
        <v>6.6980098496338359E-3</v>
      </c>
      <c r="ES77" s="360">
        <v>34.22</v>
      </c>
      <c r="ET77" s="360">
        <v>31.8</v>
      </c>
      <c r="EU77" s="360">
        <f t="shared" si="103"/>
        <v>33.01</v>
      </c>
      <c r="EV77" s="344">
        <v>0.82</v>
      </c>
      <c r="EW77" s="345">
        <v>8.5999999999999993E-2</v>
      </c>
      <c r="EX77" s="342">
        <v>0.11467680405522573</v>
      </c>
      <c r="EY77" s="350">
        <f t="shared" si="104"/>
        <v>1.1583190417285444E-2</v>
      </c>
      <c r="EZ77" s="341"/>
      <c r="FA77" s="367">
        <v>1.8</v>
      </c>
      <c r="FB77" s="367">
        <v>1.2</v>
      </c>
      <c r="FC77" s="367"/>
      <c r="FD77" s="367">
        <v>1.3</v>
      </c>
      <c r="FE77" s="361">
        <v>2.5648236</v>
      </c>
      <c r="FF77" s="367">
        <v>5.5</v>
      </c>
      <c r="FG77" s="367"/>
      <c r="FH77" s="367">
        <v>0.97499999999999998</v>
      </c>
      <c r="FI77" s="367">
        <v>1.5</v>
      </c>
      <c r="FJ77" s="367"/>
      <c r="FK77" s="367">
        <v>0.75</v>
      </c>
      <c r="FL77" s="367"/>
      <c r="FM77" s="343">
        <v>1.6</v>
      </c>
      <c r="FN77" s="343">
        <v>1.5</v>
      </c>
      <c r="FO77" s="343">
        <v>1.3</v>
      </c>
      <c r="FP77" s="343"/>
      <c r="FQ77" s="343"/>
      <c r="FR77" s="343">
        <v>0.75</v>
      </c>
      <c r="FS77" s="343">
        <v>1.3</v>
      </c>
      <c r="FT77" s="343">
        <v>1.3</v>
      </c>
      <c r="FU77" s="362">
        <v>1.8787692000000003</v>
      </c>
      <c r="FV77" s="362">
        <v>2.8334612799999999</v>
      </c>
      <c r="FW77" s="344">
        <f t="shared" si="105"/>
        <v>28.052054080000005</v>
      </c>
      <c r="FX77" s="342">
        <f t="shared" si="106"/>
        <v>0.10891583923239033</v>
      </c>
    </row>
    <row r="78" spans="1:180">
      <c r="A78" s="349">
        <v>37956</v>
      </c>
      <c r="B78" s="337">
        <v>29.35</v>
      </c>
      <c r="C78" s="337">
        <v>28.25</v>
      </c>
      <c r="D78" s="337">
        <f t="shared" si="77"/>
        <v>28.8</v>
      </c>
      <c r="E78" s="337">
        <v>1.1200000000000001</v>
      </c>
      <c r="F78" s="338">
        <v>4.7100000000000003E-2</v>
      </c>
      <c r="G78" s="342">
        <f t="shared" si="78"/>
        <v>9.06262394775883E-2</v>
      </c>
      <c r="H78" s="350">
        <f t="shared" si="79"/>
        <v>5.9354886813185424E-3</v>
      </c>
      <c r="I78" s="340">
        <v>25</v>
      </c>
      <c r="J78" s="340">
        <v>23.92</v>
      </c>
      <c r="K78" s="340">
        <f t="shared" si="80"/>
        <v>24.46</v>
      </c>
      <c r="L78" s="340">
        <v>1.22</v>
      </c>
      <c r="M78" s="338">
        <v>5.67E-2</v>
      </c>
      <c r="N78" s="342">
        <f t="shared" si="81"/>
        <v>0.1132812557345253</v>
      </c>
      <c r="O78" s="350">
        <f t="shared" si="82"/>
        <v>5.0763356211985834E-3</v>
      </c>
      <c r="R78" s="341"/>
      <c r="S78" s="341"/>
      <c r="T78" s="341"/>
      <c r="U78" s="342"/>
      <c r="V78" s="341"/>
      <c r="W78" s="343">
        <v>42</v>
      </c>
      <c r="X78" s="343">
        <v>38.549999999999997</v>
      </c>
      <c r="Y78" s="344">
        <f t="shared" si="83"/>
        <v>40.274999999999999</v>
      </c>
      <c r="Z78" s="344">
        <v>0.74</v>
      </c>
      <c r="AA78" s="364">
        <v>7.0000000000000007E-2</v>
      </c>
      <c r="AB78" s="342">
        <f>+((((((Z78/4)*(1+AA78)^0.25))/(Y78*0.95))+(1+AA78)^(0.25))^4)-1</f>
        <v>9.0845144269100064E-2</v>
      </c>
      <c r="AC78" s="350">
        <f>AB78*($FD78/$FW78)</f>
        <v>4.3840820689132398E-3</v>
      </c>
      <c r="AD78" s="358">
        <v>43.42</v>
      </c>
      <c r="AE78" s="358">
        <v>41.34</v>
      </c>
      <c r="AF78" s="344">
        <f t="shared" si="84"/>
        <v>42.38</v>
      </c>
      <c r="AG78" s="344">
        <v>1.2</v>
      </c>
      <c r="AH78" s="345">
        <v>9.7799999999999998E-2</v>
      </c>
      <c r="AI78" s="342">
        <f t="shared" si="85"/>
        <v>0.13088803816471772</v>
      </c>
      <c r="AJ78" s="350">
        <f t="shared" si="86"/>
        <v>1.2055046154836699E-2</v>
      </c>
      <c r="AK78" s="343">
        <v>37.090000000000003</v>
      </c>
      <c r="AL78" s="343">
        <v>34.86</v>
      </c>
      <c r="AM78" s="344">
        <f t="shared" si="87"/>
        <v>35.975000000000001</v>
      </c>
      <c r="AN78" s="344">
        <v>1.78</v>
      </c>
      <c r="AO78" s="345">
        <v>5.8799999999999998E-2</v>
      </c>
      <c r="AP78" s="342">
        <f t="shared" ref="AP78:AP103" si="107">+((((((AN78/4)*(1+AO78)^0.25))/(AM78*0.95))+(1+AO78)^(0.25))^4)-1</f>
        <v>0.11503186100925866</v>
      </c>
      <c r="AQ78" s="350">
        <f t="shared" ref="AQ78:AQ103" si="108">AP78*($FF78/$FW78)</f>
        <v>2.1808698888800809E-2</v>
      </c>
      <c r="AT78" s="344"/>
      <c r="AU78" s="344"/>
      <c r="AW78" s="342"/>
      <c r="AX78" s="350"/>
      <c r="AY78" s="343">
        <v>39.54</v>
      </c>
      <c r="AZ78" s="343">
        <v>37.549999999999997</v>
      </c>
      <c r="BA78" s="344">
        <f t="shared" si="88"/>
        <v>38.545000000000002</v>
      </c>
      <c r="BB78" s="343">
        <v>1.3</v>
      </c>
      <c r="BC78" s="345">
        <v>0.06</v>
      </c>
      <c r="BD78" s="342">
        <f t="shared" si="89"/>
        <v>9.813599695875741E-2</v>
      </c>
      <c r="BE78" s="350">
        <f t="shared" si="90"/>
        <v>3.3828073039118512E-3</v>
      </c>
      <c r="BF78" s="343">
        <v>34.65</v>
      </c>
      <c r="BG78" s="343">
        <v>32.86</v>
      </c>
      <c r="BH78" s="344">
        <f t="shared" si="91"/>
        <v>33.754999999999995</v>
      </c>
      <c r="BI78" s="344">
        <v>1.86</v>
      </c>
      <c r="BJ78" s="345">
        <v>3.8600000000000002E-2</v>
      </c>
      <c r="BK78" s="342">
        <f t="shared" si="92"/>
        <v>0.10016506987391893</v>
      </c>
      <c r="BL78" s="350">
        <f t="shared" si="93"/>
        <v>5.1791260159419535E-3</v>
      </c>
      <c r="BM78" s="350"/>
      <c r="BN78" s="350"/>
      <c r="BO78" s="350"/>
      <c r="BP78" s="350"/>
      <c r="BQ78" s="350"/>
      <c r="BR78" s="350"/>
      <c r="BS78" s="350"/>
      <c r="BT78" s="343">
        <v>31.3</v>
      </c>
      <c r="BU78" s="343">
        <v>29.5</v>
      </c>
      <c r="BV78" s="344">
        <f t="shared" si="74"/>
        <v>30.4</v>
      </c>
      <c r="BW78" s="344">
        <v>1.3</v>
      </c>
      <c r="BX78" s="345">
        <v>4.1700000000000001E-2</v>
      </c>
      <c r="BY78" s="342">
        <f t="shared" si="75"/>
        <v>8.9388410927941697E-2</v>
      </c>
      <c r="BZ78" s="350">
        <f t="shared" si="76"/>
        <v>2.3879863508379701E-3</v>
      </c>
      <c r="CC78" s="344"/>
      <c r="CF78" s="342"/>
      <c r="CG78" s="350"/>
      <c r="CH78" s="343">
        <v>22.44</v>
      </c>
      <c r="CI78" s="343">
        <v>19.649999999999999</v>
      </c>
      <c r="CJ78" s="344">
        <f t="shared" si="94"/>
        <v>21.045000000000002</v>
      </c>
      <c r="CK78" s="344">
        <v>0.72</v>
      </c>
      <c r="CL78" s="345">
        <v>7.9799999999999996E-2</v>
      </c>
      <c r="CM78" s="342">
        <f t="shared" si="63"/>
        <v>0.11921521919283218</v>
      </c>
      <c r="CN78" s="350">
        <f t="shared" si="64"/>
        <v>6.9860154828524533E-3</v>
      </c>
      <c r="CO78" s="343">
        <v>42.64</v>
      </c>
      <c r="CP78" s="343">
        <v>40.06</v>
      </c>
      <c r="CQ78" s="344">
        <f t="shared" si="95"/>
        <v>41.35</v>
      </c>
      <c r="CR78" s="344">
        <f>4*0.53</f>
        <v>2.12</v>
      </c>
      <c r="CS78" s="345">
        <v>4.8000000000000001E-2</v>
      </c>
      <c r="CT78" s="342">
        <f t="shared" si="96"/>
        <v>0.10571348114540058</v>
      </c>
      <c r="CU78" s="350">
        <f t="shared" si="97"/>
        <v>5.4660116657942121E-3</v>
      </c>
      <c r="CV78" s="343">
        <v>43.95</v>
      </c>
      <c r="CW78" s="343">
        <v>40.71</v>
      </c>
      <c r="CX78" s="344">
        <f>AVERAGE(CV78:CW78)</f>
        <v>42.33</v>
      </c>
      <c r="CY78" s="344">
        <v>1.66</v>
      </c>
      <c r="CZ78" s="345">
        <v>5.1999999999999998E-2</v>
      </c>
      <c r="DA78" s="342">
        <f>+((((((CY78/4)*(1+CZ78)^0.25))/(CX78*0.95))+(1+CZ78)^(0.25))^4)-1</f>
        <v>9.6103081837405346E-2</v>
      </c>
      <c r="DB78" s="350">
        <f>DA78*($FO78/$FW78)</f>
        <v>4.6378240822936186E-3</v>
      </c>
      <c r="DC78" s="346"/>
      <c r="DD78" s="346"/>
      <c r="DE78" s="346"/>
      <c r="DF78" s="346"/>
      <c r="DH78" s="342"/>
      <c r="DI78" s="350"/>
      <c r="DL78" s="344"/>
      <c r="DM78" s="344"/>
      <c r="DO78" s="342"/>
      <c r="DP78" s="350"/>
      <c r="DQ78" s="343">
        <v>23.18</v>
      </c>
      <c r="DR78" s="343">
        <v>22.05</v>
      </c>
      <c r="DS78" s="344">
        <f t="shared" si="71"/>
        <v>22.615000000000002</v>
      </c>
      <c r="DT78" s="344">
        <v>0.82</v>
      </c>
      <c r="DU78" s="345">
        <v>5.5E-2</v>
      </c>
      <c r="DV78" s="342">
        <f t="shared" si="72"/>
        <v>9.5846711677701535E-2</v>
      </c>
      <c r="DW78" s="350">
        <f t="shared" si="73"/>
        <v>2.4779206894045458E-3</v>
      </c>
      <c r="DX78" s="343">
        <v>34.200000000000003</v>
      </c>
      <c r="DY78" s="343">
        <v>32.1</v>
      </c>
      <c r="DZ78" s="344">
        <f>AVERAGE(DX78:DY78)</f>
        <v>33.150000000000006</v>
      </c>
      <c r="EA78" s="344">
        <v>1.1399999999999999</v>
      </c>
      <c r="EB78" s="345">
        <v>6.3299999999999995E-2</v>
      </c>
      <c r="EC78" s="342">
        <f t="shared" si="65"/>
        <v>0.10231615262425531</v>
      </c>
      <c r="ED78" s="350">
        <f t="shared" si="66"/>
        <v>4.9376597251193028E-3</v>
      </c>
      <c r="EE78" s="343">
        <v>28.55</v>
      </c>
      <c r="EF78" s="343">
        <v>26.63</v>
      </c>
      <c r="EG78" s="344">
        <f t="shared" si="98"/>
        <v>27.59</v>
      </c>
      <c r="EH78" s="344">
        <v>1.28</v>
      </c>
      <c r="EI78" s="345">
        <v>4.1399999999999999E-2</v>
      </c>
      <c r="EJ78" s="342">
        <v>9.319614052061409E-2</v>
      </c>
      <c r="EK78" s="350">
        <f t="shared" si="99"/>
        <v>4.176285695417432E-3</v>
      </c>
      <c r="EL78" s="358">
        <v>25.01</v>
      </c>
      <c r="EM78" s="358">
        <v>23.16</v>
      </c>
      <c r="EN78" s="344">
        <f t="shared" si="100"/>
        <v>24.085000000000001</v>
      </c>
      <c r="EO78" s="344">
        <v>1.08</v>
      </c>
      <c r="EP78" s="345">
        <v>4.8000000000000001E-2</v>
      </c>
      <c r="EQ78" s="342">
        <f t="shared" si="101"/>
        <v>9.8349405908050525E-2</v>
      </c>
      <c r="ER78" s="350">
        <f t="shared" si="102"/>
        <v>6.7610997630266206E-3</v>
      </c>
      <c r="ES78" s="360">
        <v>35.5</v>
      </c>
      <c r="ET78" s="360">
        <v>33.57</v>
      </c>
      <c r="EU78" s="360">
        <f t="shared" si="103"/>
        <v>34.534999999999997</v>
      </c>
      <c r="EV78" s="344">
        <v>0.82</v>
      </c>
      <c r="EW78" s="345">
        <v>8.5999999999999993E-2</v>
      </c>
      <c r="EX78" s="342">
        <v>0.11339863748911783</v>
      </c>
      <c r="EY78" s="350">
        <f t="shared" si="104"/>
        <v>1.1410123532910061E-2</v>
      </c>
      <c r="EZ78" s="341"/>
      <c r="FA78" s="367">
        <v>1.9</v>
      </c>
      <c r="FB78" s="367">
        <v>1.3</v>
      </c>
      <c r="FC78" s="367"/>
      <c r="FD78" s="367">
        <v>1.4</v>
      </c>
      <c r="FE78" s="361">
        <v>2.6718987600000004</v>
      </c>
      <c r="FF78" s="367">
        <v>5.5</v>
      </c>
      <c r="FG78" s="367"/>
      <c r="FH78" s="367">
        <v>1</v>
      </c>
      <c r="FI78" s="367">
        <v>1.5</v>
      </c>
      <c r="FJ78" s="367"/>
      <c r="FK78" s="367">
        <v>0.77500000000000002</v>
      </c>
      <c r="FL78" s="367"/>
      <c r="FM78" s="343">
        <v>1.7</v>
      </c>
      <c r="FN78" s="343">
        <v>1.5</v>
      </c>
      <c r="FO78" s="343">
        <v>1.4</v>
      </c>
      <c r="FP78" s="343"/>
      <c r="FQ78" s="343"/>
      <c r="FR78" s="343">
        <v>0.75</v>
      </c>
      <c r="FS78" s="343">
        <v>1.4</v>
      </c>
      <c r="FT78" s="343">
        <v>1.3</v>
      </c>
      <c r="FU78" s="362">
        <v>1.9943284400000001</v>
      </c>
      <c r="FV78" s="362">
        <v>2.9189966000000003</v>
      </c>
      <c r="FW78" s="344">
        <f t="shared" si="105"/>
        <v>29.010223799999995</v>
      </c>
      <c r="FX78" s="342">
        <f t="shared" si="106"/>
        <v>0.1070625117225779</v>
      </c>
    </row>
    <row r="79" spans="1:180">
      <c r="A79" s="349">
        <v>37987</v>
      </c>
      <c r="B79" s="337">
        <v>30.63</v>
      </c>
      <c r="C79" s="337">
        <v>28.6</v>
      </c>
      <c r="D79" s="337">
        <f t="shared" si="77"/>
        <v>29.615000000000002</v>
      </c>
      <c r="E79" s="337">
        <v>1.1200000000000001</v>
      </c>
      <c r="F79" s="338">
        <v>4.7100000000000003E-2</v>
      </c>
      <c r="G79" s="342">
        <f t="shared" si="78"/>
        <v>8.9410556927101759E-2</v>
      </c>
      <c r="H79" s="350">
        <f t="shared" si="79"/>
        <v>6.1943503431720458E-3</v>
      </c>
      <c r="I79" s="340">
        <v>25.96</v>
      </c>
      <c r="J79" s="340">
        <v>24.3</v>
      </c>
      <c r="K79" s="340">
        <f t="shared" si="80"/>
        <v>25.130000000000003</v>
      </c>
      <c r="L79" s="340">
        <v>1.22</v>
      </c>
      <c r="M79" s="338">
        <v>5.67E-2</v>
      </c>
      <c r="N79" s="342">
        <f t="shared" si="81"/>
        <v>0.11174388480949715</v>
      </c>
      <c r="O79" s="350">
        <f t="shared" si="82"/>
        <v>5.2968842389187355E-3</v>
      </c>
      <c r="R79" s="341"/>
      <c r="S79" s="341"/>
      <c r="T79" s="341"/>
      <c r="U79" s="342"/>
      <c r="V79" s="341"/>
      <c r="W79" s="358">
        <v>44.72</v>
      </c>
      <c r="X79" s="358">
        <v>40.72</v>
      </c>
      <c r="Y79" s="344">
        <f t="shared" si="83"/>
        <v>42.72</v>
      </c>
      <c r="Z79" s="344">
        <v>0.74</v>
      </c>
      <c r="AA79" s="364">
        <v>7.0000000000000007E-2</v>
      </c>
      <c r="AB79" s="342">
        <f>+((((((Z79/4)*(1+AA79)^0.25))/(Y79*0.95))+(1+AA79)^(0.25))^4)-1</f>
        <v>8.9643961635811786E-2</v>
      </c>
      <c r="AC79" s="350">
        <f>AB79*($FD79/$FW79)</f>
        <v>4.5761730643623152E-3</v>
      </c>
      <c r="AD79" s="365">
        <v>44.92</v>
      </c>
      <c r="AE79" s="365">
        <v>42.34</v>
      </c>
      <c r="AF79" s="344">
        <f t="shared" si="84"/>
        <v>43.63</v>
      </c>
      <c r="AG79" s="344">
        <v>1.2</v>
      </c>
      <c r="AH79" s="345">
        <v>9.7500000000000003E-2</v>
      </c>
      <c r="AI79" s="342">
        <f t="shared" si="85"/>
        <v>0.1296210076482196</v>
      </c>
      <c r="AJ79" s="350">
        <f t="shared" si="86"/>
        <v>1.2761229558803754E-2</v>
      </c>
      <c r="AK79" s="343">
        <v>37.26</v>
      </c>
      <c r="AL79" s="343">
        <v>35.72</v>
      </c>
      <c r="AM79" s="344">
        <f t="shared" si="87"/>
        <v>36.489999999999995</v>
      </c>
      <c r="AN79" s="344">
        <v>1.78</v>
      </c>
      <c r="AO79" s="345">
        <v>5.8799999999999998E-2</v>
      </c>
      <c r="AP79" s="342">
        <f t="shared" si="107"/>
        <v>0.1142229891544384</v>
      </c>
      <c r="AQ79" s="350">
        <f t="shared" si="108"/>
        <v>2.2907071662695032E-2</v>
      </c>
      <c r="AT79" s="341"/>
      <c r="AU79" s="341"/>
      <c r="AV79" s="341"/>
      <c r="AW79" s="342"/>
      <c r="AX79" s="341"/>
      <c r="AY79" s="343">
        <v>39.49</v>
      </c>
      <c r="AZ79" s="343">
        <v>37.75</v>
      </c>
      <c r="BA79" s="344">
        <f t="shared" si="88"/>
        <v>38.620000000000005</v>
      </c>
      <c r="BB79" s="343">
        <v>1.3</v>
      </c>
      <c r="BC79" s="345">
        <v>0.06</v>
      </c>
      <c r="BD79" s="342">
        <f t="shared" si="89"/>
        <v>9.8060954315380533E-2</v>
      </c>
      <c r="BE79" s="350">
        <f t="shared" si="90"/>
        <v>3.5756045329218065E-3</v>
      </c>
      <c r="BF79" s="343">
        <v>34.24</v>
      </c>
      <c r="BG79" s="343">
        <v>32.49</v>
      </c>
      <c r="BH79" s="344">
        <f t="shared" si="91"/>
        <v>33.365000000000002</v>
      </c>
      <c r="BI79" s="344">
        <v>1.86</v>
      </c>
      <c r="BJ79" s="345">
        <v>3.8300000000000001E-2</v>
      </c>
      <c r="BK79" s="342">
        <f t="shared" si="92"/>
        <v>0.10058250040587557</v>
      </c>
      <c r="BL79" s="350">
        <f t="shared" si="93"/>
        <v>5.5013218088901866E-3</v>
      </c>
      <c r="BM79" s="341"/>
      <c r="BN79" s="341"/>
      <c r="BO79" s="341"/>
      <c r="BP79" s="341"/>
      <c r="BQ79" s="341"/>
      <c r="BR79" s="341"/>
      <c r="BS79" s="341"/>
      <c r="BT79" s="343">
        <v>31.97</v>
      </c>
      <c r="BU79" s="343">
        <v>29.95</v>
      </c>
      <c r="BV79" s="343">
        <f t="shared" si="74"/>
        <v>30.96</v>
      </c>
      <c r="BW79" s="343">
        <v>1.3</v>
      </c>
      <c r="BX79" s="345">
        <v>4.1700000000000001E-2</v>
      </c>
      <c r="BY79" s="342">
        <f t="shared" si="75"/>
        <v>8.8511561870638467E-2</v>
      </c>
      <c r="BZ79" s="350">
        <f t="shared" si="76"/>
        <v>2.5012383026342686E-3</v>
      </c>
      <c r="CC79" s="344"/>
      <c r="CF79" s="342"/>
      <c r="CG79" s="341"/>
      <c r="CH79" s="358">
        <v>23.32</v>
      </c>
      <c r="CI79" s="358">
        <v>21.64</v>
      </c>
      <c r="CJ79" s="344">
        <f t="shared" si="94"/>
        <v>22.48</v>
      </c>
      <c r="CK79" s="344">
        <v>0.72</v>
      </c>
      <c r="CL79" s="345">
        <v>7.9799999999999996E-2</v>
      </c>
      <c r="CM79" s="342">
        <f t="shared" si="63"/>
        <v>0.11666741810619463</v>
      </c>
      <c r="CN79" s="350">
        <f t="shared" si="64"/>
        <v>7.2318910038479817E-3</v>
      </c>
      <c r="CO79" s="343">
        <v>43.26</v>
      </c>
      <c r="CP79" s="343">
        <v>41.37</v>
      </c>
      <c r="CQ79" s="344">
        <f t="shared" si="95"/>
        <v>42.314999999999998</v>
      </c>
      <c r="CR79" s="344">
        <f>4*0.53</f>
        <v>2.12</v>
      </c>
      <c r="CS79" s="345">
        <v>0.05</v>
      </c>
      <c r="CT79" s="342">
        <f t="shared" si="96"/>
        <v>0.10647893122735463</v>
      </c>
      <c r="CU79" s="350">
        <f t="shared" si="97"/>
        <v>5.8238248620248664E-3</v>
      </c>
      <c r="CV79" s="358"/>
      <c r="CW79" s="358"/>
      <c r="DA79" s="342"/>
      <c r="DB79" s="350"/>
      <c r="DC79" s="341"/>
      <c r="DD79" s="341"/>
      <c r="DE79" s="341"/>
      <c r="DF79" s="341"/>
      <c r="DG79" s="341"/>
      <c r="DH79" s="342"/>
      <c r="DI79" s="341"/>
      <c r="DL79" s="341"/>
      <c r="DM79" s="341"/>
      <c r="DN79" s="341"/>
      <c r="DO79" s="342"/>
      <c r="DP79" s="341"/>
      <c r="DQ79" s="343">
        <v>24.05</v>
      </c>
      <c r="DR79" s="343">
        <v>22.39</v>
      </c>
      <c r="DS79" s="344">
        <f t="shared" si="71"/>
        <v>23.22</v>
      </c>
      <c r="DT79" s="344">
        <v>0.82</v>
      </c>
      <c r="DU79" s="345">
        <v>5.33E-2</v>
      </c>
      <c r="DV79" s="342">
        <f t="shared" si="72"/>
        <v>9.3003555569252327E-2</v>
      </c>
      <c r="DW79" s="350">
        <f t="shared" si="73"/>
        <v>2.5433971440998815E-3</v>
      </c>
      <c r="DX79" s="343">
        <v>34.35</v>
      </c>
      <c r="DY79" s="343">
        <v>31.4</v>
      </c>
      <c r="DZ79" s="344">
        <f>AVERAGE(DX79:DY79)</f>
        <v>32.875</v>
      </c>
      <c r="EA79" s="344">
        <v>1.1399999999999999</v>
      </c>
      <c r="EB79" s="345">
        <v>0.06</v>
      </c>
      <c r="EC79" s="342">
        <f t="shared" si="65"/>
        <v>9.9224869153047512E-2</v>
      </c>
      <c r="ED79" s="350">
        <f t="shared" si="66"/>
        <v>5.0652622357070746E-3</v>
      </c>
      <c r="EE79" s="343">
        <v>28.7</v>
      </c>
      <c r="EF79" s="343">
        <v>27.15</v>
      </c>
      <c r="EG79" s="344">
        <f t="shared" si="98"/>
        <v>27.924999999999997</v>
      </c>
      <c r="EH79" s="358">
        <v>1.28</v>
      </c>
      <c r="EI79" s="345">
        <v>3.8600000000000002E-2</v>
      </c>
      <c r="EJ79" s="342">
        <v>8.9625991072102229E-2</v>
      </c>
      <c r="EK79" s="350">
        <f t="shared" si="99"/>
        <v>4.248451719005758E-3</v>
      </c>
      <c r="EL79" s="358">
        <v>25.74</v>
      </c>
      <c r="EM79" s="358">
        <v>24.4</v>
      </c>
      <c r="EN79" s="344">
        <f t="shared" si="100"/>
        <v>25.07</v>
      </c>
      <c r="EO79" s="344">
        <v>1.08</v>
      </c>
      <c r="EP79" s="345">
        <v>4.2500000000000003E-2</v>
      </c>
      <c r="EQ79" s="342">
        <f t="shared" si="101"/>
        <v>9.0583935940328431E-2</v>
      </c>
      <c r="ER79" s="350">
        <f t="shared" si="102"/>
        <v>6.2756418700683327E-3</v>
      </c>
      <c r="ES79" s="358">
        <v>37.08</v>
      </c>
      <c r="ET79" s="358">
        <v>34.76</v>
      </c>
      <c r="EU79" s="360">
        <f t="shared" si="103"/>
        <v>35.92</v>
      </c>
      <c r="EV79" s="344">
        <v>0.82</v>
      </c>
      <c r="EW79" s="345">
        <v>8.5599999999999996E-2</v>
      </c>
      <c r="EX79" s="342">
        <v>0.11192299615377199</v>
      </c>
      <c r="EY79" s="350">
        <f t="shared" si="104"/>
        <v>1.1426960409500878E-2</v>
      </c>
      <c r="EZ79" s="341"/>
      <c r="FA79" s="367">
        <v>1.9</v>
      </c>
      <c r="FB79" s="367">
        <v>1.3</v>
      </c>
      <c r="FC79" s="367"/>
      <c r="FD79" s="367">
        <v>1.4</v>
      </c>
      <c r="FE79" s="367">
        <v>2.7</v>
      </c>
      <c r="FF79" s="367">
        <v>5.5</v>
      </c>
      <c r="FG79" s="367"/>
      <c r="FH79" s="367">
        <v>1</v>
      </c>
      <c r="FI79" s="367">
        <v>1.5</v>
      </c>
      <c r="FJ79" s="367"/>
      <c r="FK79" s="367">
        <v>0.77500000000000002</v>
      </c>
      <c r="FL79" s="367"/>
      <c r="FM79" s="343">
        <v>1.7</v>
      </c>
      <c r="FN79" s="343">
        <v>1.5</v>
      </c>
      <c r="FO79" s="343"/>
      <c r="FP79" s="343"/>
      <c r="FQ79" s="343"/>
      <c r="FR79" s="343">
        <v>0.75</v>
      </c>
      <c r="FS79" s="343">
        <v>1.4</v>
      </c>
      <c r="FT79" s="343">
        <v>1.3</v>
      </c>
      <c r="FU79" s="343">
        <v>1.9</v>
      </c>
      <c r="FV79" s="343">
        <v>2.8</v>
      </c>
      <c r="FW79" s="344">
        <f t="shared" si="105"/>
        <v>27.424999999999997</v>
      </c>
      <c r="FX79" s="342">
        <f t="shared" si="106"/>
        <v>0.10592930275665292</v>
      </c>
    </row>
    <row r="80" spans="1:180">
      <c r="A80" s="349">
        <v>38018</v>
      </c>
      <c r="B80" s="340">
        <v>29.39</v>
      </c>
      <c r="C80" s="340">
        <v>27.87</v>
      </c>
      <c r="D80" s="337">
        <f t="shared" si="77"/>
        <v>28.630000000000003</v>
      </c>
      <c r="E80" s="337">
        <v>1.1200000000000001</v>
      </c>
      <c r="F80" s="338">
        <v>4.3099999999999999E-2</v>
      </c>
      <c r="G80" s="342">
        <f t="shared" si="78"/>
        <v>8.6721399038909741E-2</v>
      </c>
      <c r="H80" s="350">
        <f t="shared" si="79"/>
        <v>5.7162413937182494E-3</v>
      </c>
      <c r="I80" s="340">
        <v>26.7</v>
      </c>
      <c r="J80" s="340">
        <v>24.8</v>
      </c>
      <c r="K80" s="340">
        <f t="shared" si="80"/>
        <v>25.75</v>
      </c>
      <c r="L80" s="340">
        <v>1.22</v>
      </c>
      <c r="M80" s="338">
        <v>5.67E-2</v>
      </c>
      <c r="N80" s="342">
        <f t="shared" si="81"/>
        <v>0.11039382870915881</v>
      </c>
      <c r="O80" s="350">
        <f t="shared" si="82"/>
        <v>4.9787329513237286E-3</v>
      </c>
      <c r="R80" s="341"/>
      <c r="S80" s="341"/>
      <c r="T80" s="341"/>
      <c r="U80" s="342"/>
      <c r="V80" s="341"/>
      <c r="W80" s="358">
        <v>43.49</v>
      </c>
      <c r="X80" s="358">
        <v>40.89</v>
      </c>
      <c r="Y80" s="344">
        <f t="shared" si="83"/>
        <v>42.19</v>
      </c>
      <c r="Z80" s="344">
        <v>0.73599999999999999</v>
      </c>
      <c r="AA80" s="364">
        <v>7.0000000000000007E-2</v>
      </c>
      <c r="AB80" s="342">
        <f>+((((((Z80/4)*(1+AA80)^0.25))/(Y80*0.95))+(1+AA80)^(0.25))^4)-1</f>
        <v>8.9784174108741288E-2</v>
      </c>
      <c r="AC80" s="350">
        <f>AB80*($FD80/$FW80)</f>
        <v>4.360723113694287E-3</v>
      </c>
      <c r="AD80" s="365">
        <v>44.86</v>
      </c>
      <c r="AE80" s="365">
        <v>42.5</v>
      </c>
      <c r="AF80" s="344">
        <f t="shared" si="84"/>
        <v>43.68</v>
      </c>
      <c r="AG80" s="344">
        <v>1.2</v>
      </c>
      <c r="AH80" s="345">
        <v>9.7500000000000003E-2</v>
      </c>
      <c r="AI80" s="342">
        <f t="shared" si="85"/>
        <v>0.12958384085029451</v>
      </c>
      <c r="AJ80" s="350">
        <f t="shared" si="86"/>
        <v>1.2137948665942594E-2</v>
      </c>
      <c r="AK80" s="358">
        <v>38</v>
      </c>
      <c r="AL80" s="358">
        <v>36.159999999999997</v>
      </c>
      <c r="AM80" s="344">
        <f t="shared" si="87"/>
        <v>37.08</v>
      </c>
      <c r="AN80" s="344">
        <f t="shared" ref="AN80:AN90" si="109">0.445*4</f>
        <v>1.78</v>
      </c>
      <c r="AO80" s="345">
        <v>5.2900000000000003E-2</v>
      </c>
      <c r="AP80" s="342">
        <f t="shared" si="107"/>
        <v>0.10712062294159463</v>
      </c>
      <c r="AQ80" s="350">
        <f t="shared" si="108"/>
        <v>2.0439320942888833E-2</v>
      </c>
      <c r="AT80" s="341"/>
      <c r="AU80" s="341"/>
      <c r="AV80" s="341"/>
      <c r="AW80" s="342"/>
      <c r="AX80" s="341"/>
      <c r="AY80" s="358">
        <v>40</v>
      </c>
      <c r="AZ80" s="358">
        <v>37.630000000000003</v>
      </c>
      <c r="BA80" s="344">
        <f t="shared" si="88"/>
        <v>38.814999999999998</v>
      </c>
      <c r="BB80" s="343">
        <v>1.3</v>
      </c>
      <c r="BC80" s="345">
        <v>0.06</v>
      </c>
      <c r="BD80" s="342">
        <f t="shared" si="89"/>
        <v>9.7867218432965863E-2</v>
      </c>
      <c r="BE80" s="350">
        <f t="shared" si="90"/>
        <v>3.3952200670586603E-3</v>
      </c>
      <c r="BF80" s="358">
        <v>36.25</v>
      </c>
      <c r="BG80" s="358">
        <v>32.549999999999997</v>
      </c>
      <c r="BH80" s="344">
        <f t="shared" si="91"/>
        <v>34.4</v>
      </c>
      <c r="BI80" s="344">
        <v>1.86</v>
      </c>
      <c r="BJ80" s="345">
        <v>3.73E-2</v>
      </c>
      <c r="BK80" s="342">
        <f t="shared" si="92"/>
        <v>9.7610568042632462E-2</v>
      </c>
      <c r="BL80" s="350">
        <f t="shared" si="93"/>
        <v>5.0794744861734163E-3</v>
      </c>
      <c r="BM80" s="341"/>
      <c r="BN80" s="341"/>
      <c r="BO80" s="341"/>
      <c r="BP80" s="341"/>
      <c r="BQ80" s="341"/>
      <c r="BR80" s="341"/>
      <c r="BS80" s="341"/>
      <c r="BT80" s="358">
        <v>32</v>
      </c>
      <c r="BU80" s="358">
        <v>30.07</v>
      </c>
      <c r="BV80" s="343">
        <f t="shared" si="74"/>
        <v>31.035</v>
      </c>
      <c r="BW80" s="343">
        <v>1.3</v>
      </c>
      <c r="BX80" s="345">
        <v>4.8800000000000003E-2</v>
      </c>
      <c r="BY80" s="342">
        <f t="shared" si="75"/>
        <v>9.5814842459434724E-2</v>
      </c>
      <c r="BZ80" s="350">
        <f t="shared" si="76"/>
        <v>2.576114584772313E-3</v>
      </c>
      <c r="CC80" s="344"/>
      <c r="CF80" s="342"/>
      <c r="CG80" s="341"/>
      <c r="CH80" s="358">
        <v>22.78</v>
      </c>
      <c r="CI80" s="358">
        <v>21.65</v>
      </c>
      <c r="CJ80" s="344">
        <f t="shared" si="94"/>
        <v>22.215</v>
      </c>
      <c r="CK80" s="344">
        <v>0.76</v>
      </c>
      <c r="CL80" s="345">
        <v>7.9799999999999996E-2</v>
      </c>
      <c r="CM80" s="342">
        <f t="shared" si="63"/>
        <v>0.11921372070501901</v>
      </c>
      <c r="CN80" s="350">
        <f t="shared" si="64"/>
        <v>7.0308178733228914E-3</v>
      </c>
      <c r="CO80" s="358">
        <v>44.7</v>
      </c>
      <c r="CP80" s="358">
        <v>42.47</v>
      </c>
      <c r="CQ80" s="344">
        <f t="shared" si="95"/>
        <v>43.585000000000001</v>
      </c>
      <c r="CR80" s="344">
        <f t="shared" ref="CR80:CR85" si="110">0.54*4</f>
        <v>2.16</v>
      </c>
      <c r="CS80" s="345">
        <v>0.05</v>
      </c>
      <c r="CT80" s="342">
        <f t="shared" si="96"/>
        <v>0.10585588382105504</v>
      </c>
      <c r="CU80" s="350">
        <f t="shared" si="97"/>
        <v>5.508545558771295E-3</v>
      </c>
      <c r="CV80" s="358">
        <v>41.86</v>
      </c>
      <c r="CW80" s="358">
        <v>40.39</v>
      </c>
      <c r="CX80" s="344">
        <f t="shared" ref="CX80:CX101" si="111">AVERAGE(CV80:CW80)</f>
        <v>41.125</v>
      </c>
      <c r="CY80" s="344">
        <v>1.72</v>
      </c>
      <c r="CZ80" s="345">
        <v>0.05</v>
      </c>
      <c r="DA80" s="342">
        <f t="shared" ref="DA80:DA100" si="112">+((((((CY80/4)*(1+CZ80)^0.25))/(CX80*0.95))+(1+CZ80)^(0.25))^4)-1</f>
        <v>9.6994983903598175E-2</v>
      </c>
      <c r="DB80" s="350">
        <f t="shared" ref="DB80:DB100" si="113">DA80*($FO80/$FW80)</f>
        <v>4.7109445781452711E-3</v>
      </c>
      <c r="DC80" s="341"/>
      <c r="DD80" s="341"/>
      <c r="DE80" s="341"/>
      <c r="DF80" s="341"/>
      <c r="DG80" s="341"/>
      <c r="DH80" s="342"/>
      <c r="DI80" s="341"/>
      <c r="DL80" s="341"/>
      <c r="DM80" s="341"/>
      <c r="DN80" s="341"/>
      <c r="DO80" s="342"/>
      <c r="DP80" s="341"/>
      <c r="DQ80" s="358">
        <v>23.99</v>
      </c>
      <c r="DR80" s="358">
        <v>22.68</v>
      </c>
      <c r="DS80" s="344">
        <f t="shared" si="71"/>
        <v>23.335000000000001</v>
      </c>
      <c r="DT80" s="344">
        <v>0.82</v>
      </c>
      <c r="DU80" s="345">
        <v>5.33E-2</v>
      </c>
      <c r="DV80" s="342">
        <f t="shared" si="72"/>
        <v>9.2805177934448313E-2</v>
      </c>
      <c r="DW80" s="350">
        <f t="shared" si="73"/>
        <v>2.4147054102631829E-3</v>
      </c>
      <c r="DX80" s="358">
        <v>33.1</v>
      </c>
      <c r="DY80" s="358">
        <v>31.9</v>
      </c>
      <c r="DZ80" s="344">
        <f>AVERAGE(DX80:DY80)</f>
        <v>32.5</v>
      </c>
      <c r="EA80" s="344">
        <v>1.1399999999999999</v>
      </c>
      <c r="EB80" s="345">
        <v>6.3299999999999995E-2</v>
      </c>
      <c r="EC80" s="342">
        <f t="shared" si="65"/>
        <v>0.10310726492947353</v>
      </c>
      <c r="ED80" s="350">
        <f t="shared" si="66"/>
        <v>5.0078116531227391E-3</v>
      </c>
      <c r="EE80" s="358">
        <v>28.98</v>
      </c>
      <c r="EF80" s="358">
        <v>27.74</v>
      </c>
      <c r="EG80" s="344">
        <f t="shared" si="98"/>
        <v>28.36</v>
      </c>
      <c r="EH80" s="358">
        <v>1.28</v>
      </c>
      <c r="EI80" s="345">
        <v>3.8600000000000002E-2</v>
      </c>
      <c r="EJ80" s="342">
        <v>8.8829414941302476E-2</v>
      </c>
      <c r="EK80" s="350">
        <f t="shared" si="99"/>
        <v>4.0061835012556194E-3</v>
      </c>
      <c r="EL80" s="358">
        <v>26.48</v>
      </c>
      <c r="EM80" s="358">
        <v>24.75</v>
      </c>
      <c r="EN80" s="344">
        <f t="shared" si="100"/>
        <v>25.615000000000002</v>
      </c>
      <c r="EO80" s="344">
        <v>1.08</v>
      </c>
      <c r="EP80" s="345">
        <v>4.2500000000000003E-2</v>
      </c>
      <c r="EQ80" s="342">
        <f t="shared" si="101"/>
        <v>8.9543881857606644E-2</v>
      </c>
      <c r="ER80" s="350">
        <f t="shared" si="102"/>
        <v>5.9022853609523905E-3</v>
      </c>
      <c r="ES80" s="358">
        <v>36.89</v>
      </c>
      <c r="ET80" s="358">
        <v>34.4</v>
      </c>
      <c r="EU80" s="344">
        <f t="shared" si="103"/>
        <v>35.644999999999996</v>
      </c>
      <c r="EV80" s="344">
        <v>0.82</v>
      </c>
      <c r="EW80" s="345">
        <v>8.3299999999999999E-2</v>
      </c>
      <c r="EX80" s="342">
        <v>0.10977171630903082</v>
      </c>
      <c r="EY80" s="350">
        <f t="shared" si="104"/>
        <v>1.0662994125421902E-2</v>
      </c>
      <c r="EZ80" s="341"/>
      <c r="FA80" s="367">
        <v>1.9</v>
      </c>
      <c r="FB80" s="367">
        <v>1.3</v>
      </c>
      <c r="FC80" s="367"/>
      <c r="FD80" s="367">
        <v>1.4</v>
      </c>
      <c r="FE80" s="367">
        <v>2.7</v>
      </c>
      <c r="FF80" s="367">
        <v>5.5</v>
      </c>
      <c r="FG80" s="367"/>
      <c r="FH80" s="367">
        <v>1</v>
      </c>
      <c r="FI80" s="367">
        <v>1.5</v>
      </c>
      <c r="FJ80" s="367"/>
      <c r="FK80" s="367">
        <v>0.77500000000000002</v>
      </c>
      <c r="FL80" s="367"/>
      <c r="FM80" s="343">
        <v>1.7</v>
      </c>
      <c r="FN80" s="343">
        <v>1.5</v>
      </c>
      <c r="FO80" s="343">
        <v>1.4</v>
      </c>
      <c r="FP80" s="343"/>
      <c r="FQ80" s="343"/>
      <c r="FR80" s="343">
        <v>0.75</v>
      </c>
      <c r="FS80" s="343">
        <v>1.4</v>
      </c>
      <c r="FT80" s="343">
        <v>1.3</v>
      </c>
      <c r="FU80" s="343">
        <v>1.9</v>
      </c>
      <c r="FV80" s="343">
        <v>2.8</v>
      </c>
      <c r="FW80" s="344">
        <f t="shared" si="105"/>
        <v>28.824999999999996</v>
      </c>
      <c r="FX80" s="342">
        <f t="shared" si="106"/>
        <v>0.10392806426682738</v>
      </c>
    </row>
    <row r="81" spans="1:180">
      <c r="A81" s="349">
        <v>38047</v>
      </c>
      <c r="B81" s="340">
        <v>29.02</v>
      </c>
      <c r="C81" s="340">
        <v>28.01</v>
      </c>
      <c r="D81" s="337">
        <f t="shared" si="77"/>
        <v>28.515000000000001</v>
      </c>
      <c r="E81" s="337">
        <v>1.1599999999999999</v>
      </c>
      <c r="F81" s="338">
        <v>4.0300000000000002E-2</v>
      </c>
      <c r="G81" s="342">
        <f t="shared" si="78"/>
        <v>8.5567575332272217E-2</v>
      </c>
      <c r="H81" s="350">
        <f t="shared" si="79"/>
        <v>5.4811969963733109E-3</v>
      </c>
      <c r="I81" s="340">
        <v>26.99</v>
      </c>
      <c r="J81" s="340">
        <v>25.04</v>
      </c>
      <c r="K81" s="340">
        <f t="shared" si="80"/>
        <v>26.015000000000001</v>
      </c>
      <c r="L81" s="340">
        <v>1.22</v>
      </c>
      <c r="M81" s="338">
        <v>5.6000000000000001E-2</v>
      </c>
      <c r="N81" s="342">
        <f t="shared" si="81"/>
        <v>0.10910157771562279</v>
      </c>
      <c r="O81" s="350">
        <f t="shared" si="82"/>
        <v>5.4356657936609227E-3</v>
      </c>
      <c r="R81" s="341"/>
      <c r="S81" s="341"/>
      <c r="T81" s="341"/>
      <c r="U81" s="342"/>
      <c r="V81" s="341"/>
      <c r="W81" s="358">
        <v>43.2</v>
      </c>
      <c r="X81" s="358">
        <v>39.869999999999997</v>
      </c>
      <c r="Y81" s="344">
        <f t="shared" si="83"/>
        <v>41.534999999999997</v>
      </c>
      <c r="AA81" s="364"/>
      <c r="AB81" s="342"/>
      <c r="AC81" s="350"/>
      <c r="AD81" s="365">
        <v>44.45</v>
      </c>
      <c r="AE81" s="365">
        <v>42.1</v>
      </c>
      <c r="AF81" s="344">
        <f t="shared" si="84"/>
        <v>43.275000000000006</v>
      </c>
      <c r="AG81" s="344">
        <v>1.2</v>
      </c>
      <c r="AH81" s="345">
        <v>9.7500000000000003E-2</v>
      </c>
      <c r="AI81" s="342">
        <f t="shared" si="85"/>
        <v>0.12988738838023384</v>
      </c>
      <c r="AJ81" s="350">
        <f t="shared" si="86"/>
        <v>1.248028286927514E-2</v>
      </c>
      <c r="AK81" s="358">
        <v>38.6</v>
      </c>
      <c r="AL81" s="358">
        <v>36.869999999999997</v>
      </c>
      <c r="AM81" s="344">
        <f t="shared" si="87"/>
        <v>37.734999999999999</v>
      </c>
      <c r="AN81" s="344">
        <f t="shared" si="109"/>
        <v>1.78</v>
      </c>
      <c r="AO81" s="345">
        <v>5.2900000000000003E-2</v>
      </c>
      <c r="AP81" s="342">
        <f t="shared" si="107"/>
        <v>0.10616198296156698</v>
      </c>
      <c r="AQ81" s="350">
        <f t="shared" si="108"/>
        <v>2.2668039066526761E-2</v>
      </c>
      <c r="AT81" s="341"/>
      <c r="AU81" s="341"/>
      <c r="AV81" s="341"/>
      <c r="AW81" s="342"/>
      <c r="AX81" s="341"/>
      <c r="AY81" s="358">
        <v>39.200000000000003</v>
      </c>
      <c r="AZ81" s="358">
        <v>36.81</v>
      </c>
      <c r="BA81" s="344">
        <f t="shared" si="88"/>
        <v>38.005000000000003</v>
      </c>
      <c r="BB81" s="343">
        <v>1.3</v>
      </c>
      <c r="BC81" s="345">
        <v>6.25E-2</v>
      </c>
      <c r="BD81" s="342">
        <f t="shared" si="89"/>
        <v>0.1012764029065536</v>
      </c>
      <c r="BE81" s="350">
        <f t="shared" si="90"/>
        <v>3.6041424521905206E-3</v>
      </c>
      <c r="BF81" s="358">
        <v>37.43</v>
      </c>
      <c r="BG81" s="358">
        <v>34.76</v>
      </c>
      <c r="BH81" s="344">
        <f t="shared" si="91"/>
        <v>36.094999999999999</v>
      </c>
      <c r="BI81" s="344">
        <v>1.86</v>
      </c>
      <c r="BJ81" s="345">
        <v>3.6799999999999999E-2</v>
      </c>
      <c r="BK81" s="342">
        <f t="shared" si="92"/>
        <v>9.4193297059375958E-2</v>
      </c>
      <c r="BL81" s="350">
        <f t="shared" si="93"/>
        <v>5.3633194055160704E-3</v>
      </c>
      <c r="BM81" s="341"/>
      <c r="BN81" s="341"/>
      <c r="BO81" s="341"/>
      <c r="BP81" s="341"/>
      <c r="BQ81" s="341"/>
      <c r="BR81" s="341"/>
      <c r="BS81" s="341"/>
      <c r="BT81" s="358">
        <v>33</v>
      </c>
      <c r="BU81" s="358">
        <v>30.9</v>
      </c>
      <c r="BV81" s="343">
        <f t="shared" si="74"/>
        <v>31.95</v>
      </c>
      <c r="BW81" s="343">
        <v>1.3</v>
      </c>
      <c r="BX81" s="345">
        <v>4.8800000000000003E-2</v>
      </c>
      <c r="BY81" s="342">
        <f t="shared" si="75"/>
        <v>9.4446827435502145E-2</v>
      </c>
      <c r="BZ81" s="350">
        <f t="shared" si="76"/>
        <v>2.7729050759533556E-3</v>
      </c>
      <c r="CC81" s="344"/>
      <c r="CF81" s="342"/>
      <c r="CG81" s="341"/>
      <c r="CH81" s="358">
        <v>23.47</v>
      </c>
      <c r="CI81" s="358">
        <v>21.66</v>
      </c>
      <c r="CJ81" s="344">
        <f t="shared" si="94"/>
        <v>22.564999999999998</v>
      </c>
      <c r="CK81" s="344">
        <v>0.76</v>
      </c>
      <c r="CL81" s="345">
        <v>7.7299999999999994E-2</v>
      </c>
      <c r="CM81" s="342">
        <f t="shared" si="63"/>
        <v>0.11600445172173557</v>
      </c>
      <c r="CN81" s="350">
        <f t="shared" si="64"/>
        <v>9.9078535278350685E-3</v>
      </c>
      <c r="CO81" s="358">
        <v>46.03</v>
      </c>
      <c r="CP81" s="358">
        <v>43.52</v>
      </c>
      <c r="CQ81" s="344">
        <f t="shared" si="95"/>
        <v>44.775000000000006</v>
      </c>
      <c r="CR81" s="344">
        <f t="shared" si="110"/>
        <v>2.16</v>
      </c>
      <c r="CS81" s="345">
        <v>0.05</v>
      </c>
      <c r="CT81" s="342">
        <f t="shared" si="96"/>
        <v>0.10434318388176789</v>
      </c>
      <c r="CU81" s="350">
        <f t="shared" si="97"/>
        <v>6.3125769608186992E-3</v>
      </c>
      <c r="CV81" s="358">
        <v>43.06</v>
      </c>
      <c r="CW81" s="358">
        <v>40.700000000000003</v>
      </c>
      <c r="CX81" s="344">
        <f t="shared" si="111"/>
        <v>41.88</v>
      </c>
      <c r="CY81" s="344">
        <v>1.72</v>
      </c>
      <c r="CZ81" s="345">
        <v>4.7500000000000001E-2</v>
      </c>
      <c r="DA81" s="342">
        <f t="shared" si="112"/>
        <v>9.3524222147755909E-2</v>
      </c>
      <c r="DB81" s="350">
        <f t="shared" si="113"/>
        <v>4.6595697867209355E-3</v>
      </c>
      <c r="DC81" s="341"/>
      <c r="DD81" s="341"/>
      <c r="DE81" s="341"/>
      <c r="DF81" s="341"/>
      <c r="DG81" s="341"/>
      <c r="DH81" s="342"/>
      <c r="DI81" s="341"/>
      <c r="DL81" s="341"/>
      <c r="DM81" s="341"/>
      <c r="DN81" s="341"/>
      <c r="DO81" s="342"/>
      <c r="DP81" s="341"/>
      <c r="DQ81" s="358">
        <v>23.57</v>
      </c>
      <c r="DR81" s="358">
        <v>22.81</v>
      </c>
      <c r="DS81" s="344">
        <f t="shared" si="71"/>
        <v>23.189999999999998</v>
      </c>
      <c r="DT81" s="344">
        <v>0.82</v>
      </c>
      <c r="DU81" s="345">
        <v>5.33E-2</v>
      </c>
      <c r="DV81" s="342">
        <f t="shared" si="72"/>
        <v>9.3055634313003122E-2</v>
      </c>
      <c r="DW81" s="350">
        <f t="shared" si="73"/>
        <v>2.566481017529446E-3</v>
      </c>
      <c r="DX81" s="358">
        <v>33.47</v>
      </c>
      <c r="DY81" s="358">
        <v>31.8</v>
      </c>
      <c r="EA81" s="344"/>
      <c r="EC81" s="342"/>
      <c r="ED81" s="350"/>
      <c r="EE81" s="358">
        <v>30.18</v>
      </c>
      <c r="EF81" s="358">
        <v>28.88</v>
      </c>
      <c r="EG81" s="344">
        <f t="shared" si="98"/>
        <v>29.53</v>
      </c>
      <c r="EH81" s="358">
        <v>1.28</v>
      </c>
      <c r="EI81" s="345">
        <v>3.8600000000000002E-2</v>
      </c>
      <c r="EJ81" s="342">
        <v>8.6805316918341147E-2</v>
      </c>
      <c r="EK81" s="350">
        <f t="shared" si="99"/>
        <v>4.3248200599885272E-3</v>
      </c>
      <c r="EL81" s="358">
        <v>26.25</v>
      </c>
      <c r="EM81" s="358">
        <v>24.26</v>
      </c>
      <c r="EN81" s="344">
        <f t="shared" si="100"/>
        <v>25.255000000000003</v>
      </c>
      <c r="EO81" s="344">
        <v>1.08</v>
      </c>
      <c r="EP81" s="345">
        <v>4.2500000000000003E-2</v>
      </c>
      <c r="EQ81" s="342">
        <f t="shared" si="101"/>
        <v>9.0225773518957775E-2</v>
      </c>
      <c r="ER81" s="350">
        <f t="shared" si="102"/>
        <v>6.7428514017726475E-3</v>
      </c>
      <c r="ES81" s="358">
        <v>36.5</v>
      </c>
      <c r="ET81" s="358">
        <v>33.82</v>
      </c>
      <c r="EU81" s="344">
        <f t="shared" si="103"/>
        <v>35.159999999999997</v>
      </c>
      <c r="EV81" s="344">
        <v>0.82</v>
      </c>
      <c r="EW81" s="345">
        <v>0.08</v>
      </c>
      <c r="EX81" s="342">
        <v>0.10675846578976689</v>
      </c>
      <c r="EY81" s="350">
        <f t="shared" si="104"/>
        <v>1.1397700973996467E-2</v>
      </c>
      <c r="EZ81" s="341"/>
      <c r="FA81" s="367">
        <v>1.8</v>
      </c>
      <c r="FB81" s="367">
        <v>1.4</v>
      </c>
      <c r="FC81" s="367"/>
      <c r="FD81" s="367"/>
      <c r="FE81" s="367">
        <v>2.7</v>
      </c>
      <c r="FF81" s="367">
        <v>6</v>
      </c>
      <c r="FG81" s="367"/>
      <c r="FH81" s="367">
        <v>1</v>
      </c>
      <c r="FI81" s="367">
        <v>1.6</v>
      </c>
      <c r="FJ81" s="367"/>
      <c r="FK81" s="367">
        <v>0.82499999999999996</v>
      </c>
      <c r="FL81" s="367"/>
      <c r="FM81" s="343">
        <v>2.4</v>
      </c>
      <c r="FN81" s="343">
        <v>1.7</v>
      </c>
      <c r="FO81" s="343">
        <v>1.4</v>
      </c>
      <c r="FP81" s="343"/>
      <c r="FQ81" s="343"/>
      <c r="FR81" s="343">
        <v>0.77500000000000002</v>
      </c>
      <c r="FS81" s="343"/>
      <c r="FT81" s="343">
        <v>1.4</v>
      </c>
      <c r="FU81" s="343">
        <v>2.1</v>
      </c>
      <c r="FV81" s="343">
        <v>3</v>
      </c>
      <c r="FW81" s="344">
        <f t="shared" si="105"/>
        <v>28.099999999999994</v>
      </c>
      <c r="FX81" s="342">
        <f t="shared" si="106"/>
        <v>0.10371740538815788</v>
      </c>
    </row>
    <row r="82" spans="1:180">
      <c r="A82" s="349">
        <v>38078</v>
      </c>
      <c r="B82" s="340">
        <v>29.41</v>
      </c>
      <c r="C82" s="340">
        <v>27.53</v>
      </c>
      <c r="D82" s="337">
        <f t="shared" si="77"/>
        <v>28.47</v>
      </c>
      <c r="E82" s="337">
        <v>1.1599999999999999</v>
      </c>
      <c r="F82" s="338">
        <v>4.3999999999999997E-2</v>
      </c>
      <c r="G82" s="342">
        <f t="shared" si="78"/>
        <v>8.9501534697995933E-2</v>
      </c>
      <c r="H82" s="350">
        <f t="shared" si="79"/>
        <v>5.7331943934659331E-3</v>
      </c>
      <c r="I82" s="340">
        <v>26.16</v>
      </c>
      <c r="J82" s="340">
        <v>24.1</v>
      </c>
      <c r="K82" s="340">
        <f t="shared" si="80"/>
        <v>25.130000000000003</v>
      </c>
      <c r="L82" s="340">
        <v>1.22</v>
      </c>
      <c r="M82" s="338">
        <v>5.6000000000000001E-2</v>
      </c>
      <c r="N82" s="342">
        <f t="shared" si="81"/>
        <v>0.11100742155657128</v>
      </c>
      <c r="O82" s="350">
        <f t="shared" si="82"/>
        <v>5.5306188675871819E-3</v>
      </c>
      <c r="R82" s="341"/>
      <c r="S82" s="341"/>
      <c r="T82" s="341"/>
      <c r="U82" s="342"/>
      <c r="V82" s="341"/>
      <c r="W82" s="358">
        <v>42.61</v>
      </c>
      <c r="X82" s="358">
        <v>40.409999999999997</v>
      </c>
      <c r="Y82" s="344">
        <f t="shared" si="83"/>
        <v>41.51</v>
      </c>
      <c r="AA82" s="364"/>
      <c r="AB82" s="342"/>
      <c r="AC82" s="350"/>
      <c r="AD82" s="365">
        <v>47.8</v>
      </c>
      <c r="AE82" s="365">
        <v>43.99</v>
      </c>
      <c r="AF82" s="344">
        <f t="shared" si="84"/>
        <v>45.894999999999996</v>
      </c>
      <c r="AG82" s="344">
        <v>1.2</v>
      </c>
      <c r="AH82" s="345">
        <v>9.7100000000000006E-2</v>
      </c>
      <c r="AI82" s="342">
        <f t="shared" si="85"/>
        <v>0.12760831805668094</v>
      </c>
      <c r="AJ82" s="350">
        <f t="shared" si="86"/>
        <v>1.2261297464520947E-2</v>
      </c>
      <c r="AK82" s="358">
        <v>38.99</v>
      </c>
      <c r="AL82" s="358">
        <v>35.409999999999997</v>
      </c>
      <c r="AM82" s="344">
        <f t="shared" si="87"/>
        <v>37.200000000000003</v>
      </c>
      <c r="AN82" s="344">
        <f t="shared" si="109"/>
        <v>1.78</v>
      </c>
      <c r="AO82" s="345">
        <v>5.1400000000000001E-2</v>
      </c>
      <c r="AP82" s="342">
        <f t="shared" si="107"/>
        <v>0.10536543046239721</v>
      </c>
      <c r="AQ82" s="350">
        <f t="shared" si="108"/>
        <v>2.2497956682362399E-2</v>
      </c>
      <c r="AT82" s="341"/>
      <c r="AU82" s="341"/>
      <c r="AV82" s="341"/>
      <c r="AW82" s="342"/>
      <c r="AX82" s="341"/>
      <c r="AY82" s="358">
        <v>38.9</v>
      </c>
      <c r="AZ82" s="358">
        <v>36.549999999999997</v>
      </c>
      <c r="BA82" s="344">
        <f t="shared" si="88"/>
        <v>37.724999999999994</v>
      </c>
      <c r="BB82" s="343">
        <v>1.3</v>
      </c>
      <c r="BC82" s="345">
        <v>6.3299999999999995E-2</v>
      </c>
      <c r="BD82" s="342">
        <f t="shared" si="89"/>
        <v>0.10239753165053145</v>
      </c>
      <c r="BE82" s="350">
        <f t="shared" si="90"/>
        <v>3.6440402722609068E-3</v>
      </c>
      <c r="BF82" s="358">
        <v>35.65</v>
      </c>
      <c r="BG82" s="358">
        <v>33.31</v>
      </c>
      <c r="BH82" s="344">
        <f t="shared" si="91"/>
        <v>34.480000000000004</v>
      </c>
      <c r="BI82" s="344">
        <v>1.86</v>
      </c>
      <c r="BJ82" s="345">
        <v>3.6799999999999999E-2</v>
      </c>
      <c r="BK82" s="342">
        <f t="shared" si="92"/>
        <v>9.6938661875275001E-2</v>
      </c>
      <c r="BL82" s="350">
        <f t="shared" si="93"/>
        <v>5.519639110335945E-3</v>
      </c>
      <c r="BM82" s="341"/>
      <c r="BN82" s="341"/>
      <c r="BO82" s="341"/>
      <c r="BP82" s="341"/>
      <c r="BQ82" s="341"/>
      <c r="BR82" s="341"/>
      <c r="BS82" s="341"/>
      <c r="BT82" s="358">
        <v>31.65</v>
      </c>
      <c r="BU82" s="358">
        <v>29.15</v>
      </c>
      <c r="BV82" s="343">
        <f t="shared" si="74"/>
        <v>30.4</v>
      </c>
      <c r="BW82" s="343">
        <v>1.3</v>
      </c>
      <c r="BX82" s="345">
        <v>4.8800000000000003E-2</v>
      </c>
      <c r="BY82" s="342">
        <f t="shared" si="75"/>
        <v>9.6813444735743825E-2</v>
      </c>
      <c r="BZ82" s="350">
        <f t="shared" si="76"/>
        <v>2.8423876123483513E-3</v>
      </c>
      <c r="CC82" s="344"/>
      <c r="CF82" s="342"/>
      <c r="CG82" s="341"/>
      <c r="CH82" s="358">
        <v>23.04</v>
      </c>
      <c r="CI82" s="358">
        <v>20.75</v>
      </c>
      <c r="CJ82" s="344">
        <f t="shared" si="94"/>
        <v>21.895</v>
      </c>
      <c r="CK82" s="344">
        <v>0.76</v>
      </c>
      <c r="CL82" s="345">
        <v>7.7299999999999994E-2</v>
      </c>
      <c r="CM82" s="342">
        <f t="shared" si="63"/>
        <v>0.1172050376298186</v>
      </c>
      <c r="CN82" s="350">
        <f t="shared" si="64"/>
        <v>1.001039467300942E-2</v>
      </c>
      <c r="CO82" s="358">
        <v>45.19</v>
      </c>
      <c r="CP82" s="358">
        <v>41.15</v>
      </c>
      <c r="CQ82" s="344">
        <f t="shared" si="95"/>
        <v>43.17</v>
      </c>
      <c r="CR82" s="344">
        <f t="shared" si="110"/>
        <v>2.16</v>
      </c>
      <c r="CS82" s="345">
        <v>0.05</v>
      </c>
      <c r="CT82" s="342">
        <f t="shared" si="96"/>
        <v>0.10640341768939865</v>
      </c>
      <c r="CU82" s="350">
        <f t="shared" si="97"/>
        <v>6.4372174402839051E-3</v>
      </c>
      <c r="CV82" s="358">
        <v>43.03</v>
      </c>
      <c r="CW82" s="358">
        <v>39.799999999999997</v>
      </c>
      <c r="CX82" s="344">
        <f t="shared" si="111"/>
        <v>41.414999999999999</v>
      </c>
      <c r="CY82" s="344">
        <v>1.72</v>
      </c>
      <c r="CZ82" s="345">
        <v>4.7500000000000001E-2</v>
      </c>
      <c r="DA82" s="342">
        <f t="shared" si="112"/>
        <v>9.4049430319281813E-2</v>
      </c>
      <c r="DB82" s="350">
        <f t="shared" si="113"/>
        <v>4.6857367418859271E-3</v>
      </c>
      <c r="DC82" s="341"/>
      <c r="DD82" s="341"/>
      <c r="DE82" s="341"/>
      <c r="DF82" s="341"/>
      <c r="DG82" s="341"/>
      <c r="DH82" s="342"/>
      <c r="DI82" s="341"/>
      <c r="DL82" s="341"/>
      <c r="DM82" s="341"/>
      <c r="DN82" s="341"/>
      <c r="DO82" s="342"/>
      <c r="DP82" s="341"/>
      <c r="DQ82" s="358">
        <v>24.06</v>
      </c>
      <c r="DR82" s="358">
        <v>22.75</v>
      </c>
      <c r="DS82" s="344">
        <f t="shared" si="71"/>
        <v>23.405000000000001</v>
      </c>
      <c r="DT82" s="344">
        <v>0.82</v>
      </c>
      <c r="DU82" s="345">
        <v>5.33E-2</v>
      </c>
      <c r="DV82" s="342">
        <f t="shared" si="72"/>
        <v>9.2685393864992749E-2</v>
      </c>
      <c r="DW82" s="350">
        <f t="shared" si="73"/>
        <v>2.5562697596216866E-3</v>
      </c>
      <c r="DX82" s="358">
        <v>33.4</v>
      </c>
      <c r="DY82" s="358">
        <v>31.29</v>
      </c>
      <c r="EA82" s="344"/>
      <c r="EC82" s="342"/>
      <c r="ED82" s="350"/>
      <c r="EE82" s="358">
        <v>30.39</v>
      </c>
      <c r="EF82" s="358">
        <v>27.75</v>
      </c>
      <c r="EG82" s="344">
        <f t="shared" si="98"/>
        <v>29.07</v>
      </c>
      <c r="EH82" s="358">
        <v>1.28</v>
      </c>
      <c r="EI82" s="345">
        <v>3.8600000000000002E-2</v>
      </c>
      <c r="EJ82" s="342">
        <v>8.7581345772927754E-2</v>
      </c>
      <c r="EK82" s="350">
        <f t="shared" si="99"/>
        <v>4.3634834192917745E-3</v>
      </c>
      <c r="EL82" s="358">
        <v>25.2</v>
      </c>
      <c r="EM82" s="358">
        <v>23.75</v>
      </c>
      <c r="EN82" s="344">
        <f t="shared" si="100"/>
        <v>24.475000000000001</v>
      </c>
      <c r="EO82" s="344">
        <v>1.08</v>
      </c>
      <c r="EP82" s="345">
        <v>0.04</v>
      </c>
      <c r="EQ82" s="342">
        <f t="shared" si="101"/>
        <v>8.9155046078304601E-2</v>
      </c>
      <c r="ER82" s="350">
        <f t="shared" si="102"/>
        <v>6.6628326250690291E-3</v>
      </c>
      <c r="ES82" s="358">
        <v>37</v>
      </c>
      <c r="ET82" s="358">
        <v>34.51</v>
      </c>
      <c r="EU82" s="344">
        <f t="shared" si="103"/>
        <v>35.754999999999995</v>
      </c>
      <c r="EV82" s="344">
        <v>0.82</v>
      </c>
      <c r="EW82" s="345">
        <v>0.08</v>
      </c>
      <c r="EX82" s="342">
        <v>0.1063091506890983</v>
      </c>
      <c r="EY82" s="350">
        <f t="shared" si="104"/>
        <v>1.1349731390295194E-2</v>
      </c>
      <c r="EZ82" s="341"/>
      <c r="FA82" s="367">
        <v>1.8</v>
      </c>
      <c r="FB82" s="367">
        <v>1.4</v>
      </c>
      <c r="FC82" s="367"/>
      <c r="FD82" s="367"/>
      <c r="FE82" s="367">
        <v>2.7</v>
      </c>
      <c r="FF82" s="367">
        <v>6</v>
      </c>
      <c r="FG82" s="367"/>
      <c r="FH82" s="367">
        <v>1</v>
      </c>
      <c r="FI82" s="367">
        <v>1.6</v>
      </c>
      <c r="FJ82" s="367"/>
      <c r="FK82" s="367">
        <v>0.82499999999999996</v>
      </c>
      <c r="FL82" s="367"/>
      <c r="FM82" s="343">
        <v>2.4</v>
      </c>
      <c r="FN82" s="343">
        <v>1.7</v>
      </c>
      <c r="FO82" s="343">
        <v>1.4</v>
      </c>
      <c r="FP82" s="343"/>
      <c r="FQ82" s="343"/>
      <c r="FR82" s="343">
        <v>0.77500000000000002</v>
      </c>
      <c r="FS82" s="343"/>
      <c r="FT82" s="343">
        <v>1.4</v>
      </c>
      <c r="FU82" s="343">
        <v>2.1</v>
      </c>
      <c r="FV82" s="343">
        <v>3</v>
      </c>
      <c r="FW82" s="344">
        <f t="shared" si="105"/>
        <v>28.099999999999994</v>
      </c>
      <c r="FX82" s="342">
        <f t="shared" si="106"/>
        <v>0.1040948004523386</v>
      </c>
    </row>
    <row r="83" spans="1:180">
      <c r="A83" s="349">
        <v>38108</v>
      </c>
      <c r="B83" s="340">
        <v>28.99</v>
      </c>
      <c r="C83" s="340">
        <v>26.51</v>
      </c>
      <c r="D83" s="337">
        <f t="shared" si="77"/>
        <v>27.75</v>
      </c>
      <c r="E83" s="337">
        <v>1.1599999999999999</v>
      </c>
      <c r="F83" s="338">
        <v>4.8000000000000001E-2</v>
      </c>
      <c r="G83" s="342">
        <f t="shared" si="78"/>
        <v>9.4880496886437848E-2</v>
      </c>
      <c r="H83" s="350">
        <f t="shared" si="79"/>
        <v>6.4875553426624174E-3</v>
      </c>
      <c r="I83" s="340">
        <v>25.1</v>
      </c>
      <c r="J83" s="340">
        <v>23.4</v>
      </c>
      <c r="K83" s="340">
        <f t="shared" si="80"/>
        <v>24.25</v>
      </c>
      <c r="L83" s="340">
        <v>1.22</v>
      </c>
      <c r="M83" s="338">
        <v>6.6699999999999995E-2</v>
      </c>
      <c r="N83" s="342">
        <f t="shared" si="81"/>
        <v>0.12432112848904864</v>
      </c>
      <c r="O83" s="350">
        <f t="shared" si="82"/>
        <v>6.6115699861222458E-3</v>
      </c>
      <c r="R83" s="341"/>
      <c r="S83" s="341"/>
      <c r="T83" s="341"/>
      <c r="U83" s="342"/>
      <c r="V83" s="341"/>
      <c r="W83" s="358">
        <v>44.95</v>
      </c>
      <c r="X83" s="358">
        <v>40.119999999999997</v>
      </c>
      <c r="Y83" s="344">
        <f t="shared" si="83"/>
        <v>42.534999999999997</v>
      </c>
      <c r="AA83" s="364"/>
      <c r="AB83" s="342"/>
      <c r="AC83" s="350"/>
      <c r="AD83" s="365">
        <v>48.7</v>
      </c>
      <c r="AE83" s="365">
        <v>45.16</v>
      </c>
      <c r="AF83" s="344">
        <f t="shared" si="84"/>
        <v>46.93</v>
      </c>
      <c r="AG83" s="344">
        <v>1.2</v>
      </c>
      <c r="AH83" s="345">
        <v>9.4E-2</v>
      </c>
      <c r="AI83" s="342">
        <f t="shared" si="85"/>
        <v>0.12374441629659838</v>
      </c>
      <c r="AJ83" s="350">
        <f t="shared" si="86"/>
        <v>1.2691735004779324E-2</v>
      </c>
      <c r="AK83" s="358">
        <v>36.9</v>
      </c>
      <c r="AL83" s="358">
        <v>33.869999999999997</v>
      </c>
      <c r="AM83" s="344">
        <f t="shared" si="87"/>
        <v>35.384999999999998</v>
      </c>
      <c r="AN83" s="344">
        <f t="shared" si="109"/>
        <v>1.78</v>
      </c>
      <c r="AO83" s="345">
        <v>4.8899999999999999E-2</v>
      </c>
      <c r="AP83" s="342">
        <f t="shared" si="107"/>
        <v>0.10555331505866716</v>
      </c>
      <c r="AQ83" s="350">
        <f t="shared" si="108"/>
        <v>2.4057735625907049E-2</v>
      </c>
      <c r="AT83" s="341"/>
      <c r="AU83" s="341"/>
      <c r="AV83" s="341"/>
      <c r="AW83" s="342"/>
      <c r="AX83" s="341"/>
      <c r="AY83" s="358">
        <v>41.98</v>
      </c>
      <c r="AZ83" s="358">
        <v>38.51</v>
      </c>
      <c r="BD83" s="342"/>
      <c r="BE83" s="350"/>
      <c r="BF83" s="358">
        <v>34.5</v>
      </c>
      <c r="BG83" s="358">
        <v>32.04</v>
      </c>
      <c r="BH83" s="344">
        <f t="shared" si="91"/>
        <v>33.269999999999996</v>
      </c>
      <c r="BI83" s="344">
        <v>1.86</v>
      </c>
      <c r="BJ83" s="345">
        <v>3.6700000000000003E-2</v>
      </c>
      <c r="BK83" s="342">
        <f t="shared" si="92"/>
        <v>9.9068002221194273E-2</v>
      </c>
      <c r="BL83" s="350">
        <f t="shared" si="93"/>
        <v>6.0212271055616658E-3</v>
      </c>
      <c r="BM83" s="341"/>
      <c r="BN83" s="341"/>
      <c r="BO83" s="341"/>
      <c r="BP83" s="341"/>
      <c r="BQ83" s="341"/>
      <c r="BR83" s="341"/>
      <c r="BS83" s="341"/>
      <c r="BT83" s="358">
        <v>29.84</v>
      </c>
      <c r="BU83" s="358">
        <v>27.46</v>
      </c>
      <c r="BV83" s="343">
        <f t="shared" si="74"/>
        <v>28.65</v>
      </c>
      <c r="BW83" s="343">
        <v>1.3</v>
      </c>
      <c r="BX83" s="345">
        <v>4.8800000000000003E-2</v>
      </c>
      <c r="BY83" s="342">
        <f t="shared" si="75"/>
        <v>9.9798656277625186E-2</v>
      </c>
      <c r="BZ83" s="350">
        <f t="shared" si="76"/>
        <v>3.1275932166777128E-3</v>
      </c>
      <c r="CC83" s="344"/>
      <c r="CF83" s="342"/>
      <c r="CG83" s="341"/>
      <c r="CH83" s="358">
        <v>21.45</v>
      </c>
      <c r="CI83" s="358">
        <v>19.690000000000001</v>
      </c>
      <c r="CJ83" s="344">
        <f t="shared" si="94"/>
        <v>20.57</v>
      </c>
      <c r="CK83" s="344">
        <v>0.84</v>
      </c>
      <c r="CL83" s="345">
        <v>6.5000000000000002E-2</v>
      </c>
      <c r="CM83" s="342">
        <f t="shared" si="63"/>
        <v>0.11152274035650422</v>
      </c>
      <c r="CN83" s="350">
        <f t="shared" si="64"/>
        <v>1.0167315360137139E-2</v>
      </c>
      <c r="CO83" s="358">
        <v>42.01</v>
      </c>
      <c r="CP83" s="358">
        <v>38.909999999999997</v>
      </c>
      <c r="CQ83" s="344">
        <f t="shared" si="95"/>
        <v>40.459999999999994</v>
      </c>
      <c r="CR83" s="344">
        <f t="shared" si="110"/>
        <v>2.16</v>
      </c>
      <c r="CS83" s="345">
        <v>4.4999999999999998E-2</v>
      </c>
      <c r="CT83" s="342">
        <f t="shared" si="96"/>
        <v>0.10497382874943373</v>
      </c>
      <c r="CU83" s="350">
        <f t="shared" si="97"/>
        <v>6.7789367093651414E-3</v>
      </c>
      <c r="CV83" s="358">
        <v>41.05</v>
      </c>
      <c r="CW83" s="358">
        <v>38.32</v>
      </c>
      <c r="CX83" s="344">
        <f t="shared" si="111"/>
        <v>39.685000000000002</v>
      </c>
      <c r="CY83" s="344">
        <v>1.72</v>
      </c>
      <c r="CZ83" s="345">
        <v>4.8000000000000001E-2</v>
      </c>
      <c r="DA83" s="342">
        <f t="shared" si="112"/>
        <v>9.6636541733495118E-2</v>
      </c>
      <c r="DB83" s="350">
        <f t="shared" si="113"/>
        <v>5.1392652773748597E-3</v>
      </c>
      <c r="DC83" s="341"/>
      <c r="DD83" s="341"/>
      <c r="DE83" s="341"/>
      <c r="DF83" s="341"/>
      <c r="DG83" s="341"/>
      <c r="DH83" s="342"/>
      <c r="DI83" s="341"/>
      <c r="DL83" s="341"/>
      <c r="DM83" s="341"/>
      <c r="DN83" s="341"/>
      <c r="DO83" s="342"/>
      <c r="DP83" s="341"/>
      <c r="DQ83" s="358">
        <v>23.36</v>
      </c>
      <c r="DR83" s="358">
        <v>21.5</v>
      </c>
      <c r="DV83" s="342"/>
      <c r="DW83" s="350"/>
      <c r="DX83" s="358">
        <v>32.14</v>
      </c>
      <c r="DY83" s="358">
        <v>29.85</v>
      </c>
      <c r="EA83" s="344"/>
      <c r="EC83" s="342"/>
      <c r="ED83" s="350"/>
      <c r="EE83" s="358">
        <v>29.15</v>
      </c>
      <c r="EF83" s="358">
        <v>26.66</v>
      </c>
      <c r="EG83" s="344">
        <f t="shared" si="98"/>
        <v>27.905000000000001</v>
      </c>
      <c r="EH83" s="358">
        <v>1.3</v>
      </c>
      <c r="EI83" s="345">
        <v>3.9300000000000002E-2</v>
      </c>
      <c r="EJ83" s="342">
        <v>9.1210693451441838E-2</v>
      </c>
      <c r="EK83" s="350">
        <f t="shared" si="99"/>
        <v>4.8507111427167557E-3</v>
      </c>
      <c r="EL83" s="358">
        <v>25.57</v>
      </c>
      <c r="EM83" s="358">
        <v>23.9</v>
      </c>
      <c r="EN83" s="344">
        <f t="shared" si="100"/>
        <v>24.734999999999999</v>
      </c>
      <c r="EO83" s="344">
        <v>1.08</v>
      </c>
      <c r="EP83" s="345">
        <v>0.03</v>
      </c>
      <c r="EQ83" s="342">
        <f t="shared" si="101"/>
        <v>7.8161878577071908E-2</v>
      </c>
      <c r="ER83" s="350">
        <f t="shared" si="102"/>
        <v>6.2351356129857942E-3</v>
      </c>
      <c r="ES83" s="358">
        <v>37.049999999999997</v>
      </c>
      <c r="ET83" s="358">
        <v>34.26</v>
      </c>
      <c r="EU83" s="344">
        <f t="shared" si="103"/>
        <v>35.655000000000001</v>
      </c>
      <c r="EV83" s="344">
        <v>0.82</v>
      </c>
      <c r="EW83" s="345">
        <v>8.1699999999999995E-2</v>
      </c>
      <c r="EX83" s="342">
        <v>0.1081251377455521</v>
      </c>
      <c r="EY83" s="350">
        <f t="shared" si="104"/>
        <v>1.2321953019436139E-2</v>
      </c>
      <c r="EZ83" s="341"/>
      <c r="FA83" s="367">
        <v>1.8</v>
      </c>
      <c r="FB83" s="367">
        <v>1.4</v>
      </c>
      <c r="FC83" s="367"/>
      <c r="FD83" s="367"/>
      <c r="FE83" s="367">
        <v>2.7</v>
      </c>
      <c r="FF83" s="367">
        <v>6</v>
      </c>
      <c r="FG83" s="367"/>
      <c r="FH83" s="367"/>
      <c r="FI83" s="367">
        <v>1.6</v>
      </c>
      <c r="FJ83" s="367"/>
      <c r="FK83" s="367">
        <v>0.82499999999999996</v>
      </c>
      <c r="FL83" s="367"/>
      <c r="FM83" s="343">
        <v>2.4</v>
      </c>
      <c r="FN83" s="343">
        <v>1.7</v>
      </c>
      <c r="FO83" s="343">
        <v>1.4</v>
      </c>
      <c r="FP83" s="343"/>
      <c r="FQ83" s="343"/>
      <c r="FR83" s="343"/>
      <c r="FS83" s="343"/>
      <c r="FT83" s="343">
        <v>1.4</v>
      </c>
      <c r="FU83" s="343">
        <v>2.1</v>
      </c>
      <c r="FV83" s="343">
        <v>3</v>
      </c>
      <c r="FW83" s="344">
        <f t="shared" si="105"/>
        <v>26.324999999999996</v>
      </c>
      <c r="FX83" s="342">
        <f t="shared" si="106"/>
        <v>0.10449073340372624</v>
      </c>
    </row>
    <row r="84" spans="1:180">
      <c r="A84" s="349">
        <v>38139</v>
      </c>
      <c r="B84" s="340">
        <v>29.2</v>
      </c>
      <c r="C84" s="340">
        <v>27.92</v>
      </c>
      <c r="D84" s="337">
        <f t="shared" si="77"/>
        <v>28.560000000000002</v>
      </c>
      <c r="E84" s="337">
        <v>1.1599999999999999</v>
      </c>
      <c r="F84" s="338">
        <v>4.8300000000000003E-2</v>
      </c>
      <c r="G84" s="342">
        <f t="shared" si="78"/>
        <v>9.384266335074698E-2</v>
      </c>
      <c r="H84" s="350">
        <f t="shared" si="79"/>
        <v>6.6897740210433484E-3</v>
      </c>
      <c r="I84" s="340">
        <v>25.6</v>
      </c>
      <c r="J84" s="340">
        <v>24.2</v>
      </c>
      <c r="K84" s="340">
        <f t="shared" si="80"/>
        <v>24.9</v>
      </c>
      <c r="L84" s="340">
        <v>1.22</v>
      </c>
      <c r="M84" s="338">
        <v>4.3999999999999997E-2</v>
      </c>
      <c r="N84" s="342">
        <f t="shared" si="81"/>
        <v>9.8894358972047458E-2</v>
      </c>
      <c r="O84" s="350">
        <f t="shared" si="82"/>
        <v>5.0915907589568982E-3</v>
      </c>
      <c r="R84" s="341"/>
      <c r="S84" s="341"/>
      <c r="T84" s="341"/>
      <c r="U84" s="342"/>
      <c r="V84" s="341"/>
      <c r="W84" s="358">
        <v>48.56</v>
      </c>
      <c r="X84" s="358">
        <v>43.45</v>
      </c>
      <c r="Y84" s="344">
        <f t="shared" si="83"/>
        <v>46.005000000000003</v>
      </c>
      <c r="AA84" s="364"/>
      <c r="AB84" s="342"/>
      <c r="AC84" s="350"/>
      <c r="AD84" s="358">
        <v>51.72</v>
      </c>
      <c r="AE84" s="358">
        <v>47.34</v>
      </c>
      <c r="AF84" s="344">
        <f t="shared" si="84"/>
        <v>49.53</v>
      </c>
      <c r="AG84" s="344">
        <f t="shared" ref="AG84:AG93" si="114">4*0.38</f>
        <v>1.52</v>
      </c>
      <c r="AH84" s="345">
        <v>9.3299999999999994E-2</v>
      </c>
      <c r="AI84" s="342">
        <f t="shared" si="85"/>
        <v>0.1290477260292866</v>
      </c>
      <c r="AJ84" s="350">
        <f t="shared" si="86"/>
        <v>1.6865643401847354E-2</v>
      </c>
      <c r="AK84" s="358">
        <v>36.78</v>
      </c>
      <c r="AL84" s="358">
        <v>34.67</v>
      </c>
      <c r="AM84" s="344">
        <f t="shared" si="87"/>
        <v>35.725000000000001</v>
      </c>
      <c r="AN84" s="344">
        <f t="shared" si="109"/>
        <v>1.78</v>
      </c>
      <c r="AO84" s="345">
        <v>4.8899999999999999E-2</v>
      </c>
      <c r="AP84" s="342">
        <f t="shared" si="107"/>
        <v>0.10500355755600621</v>
      </c>
      <c r="AQ84" s="350">
        <f t="shared" si="108"/>
        <v>2.4951340409348006E-2</v>
      </c>
      <c r="AT84" s="341"/>
      <c r="AU84" s="341"/>
      <c r="AV84" s="341"/>
      <c r="AW84" s="342"/>
      <c r="AX84" s="341"/>
      <c r="AY84" s="358">
        <v>42.4</v>
      </c>
      <c r="AZ84" s="358">
        <v>40.24</v>
      </c>
      <c r="BD84" s="342"/>
      <c r="BE84" s="350"/>
      <c r="BF84" s="358">
        <v>35.18</v>
      </c>
      <c r="BG84" s="358">
        <v>33.04</v>
      </c>
      <c r="BH84" s="344">
        <f t="shared" si="91"/>
        <v>34.11</v>
      </c>
      <c r="BI84" s="344">
        <v>1.86</v>
      </c>
      <c r="BK84" s="342"/>
      <c r="BL84" s="350"/>
      <c r="BM84" s="341"/>
      <c r="BN84" s="341"/>
      <c r="BO84" s="341"/>
      <c r="BP84" s="341"/>
      <c r="BQ84" s="341"/>
      <c r="BR84" s="341"/>
      <c r="BS84" s="341"/>
      <c r="BT84" s="358">
        <v>30.75</v>
      </c>
      <c r="BU84" s="358">
        <v>28.89</v>
      </c>
      <c r="BV84" s="343">
        <f t="shared" si="74"/>
        <v>29.82</v>
      </c>
      <c r="BW84" s="343">
        <v>1.3</v>
      </c>
      <c r="BX84" s="345">
        <v>4.8800000000000003E-2</v>
      </c>
      <c r="BY84" s="342">
        <f t="shared" si="75"/>
        <v>9.7763349924547827E-2</v>
      </c>
      <c r="BZ84" s="350">
        <f t="shared" si="76"/>
        <v>2.9038618789469645E-3</v>
      </c>
      <c r="CC84" s="344"/>
      <c r="CF84" s="342"/>
      <c r="CG84" s="341"/>
      <c r="CH84" s="358">
        <v>22.19</v>
      </c>
      <c r="CI84" s="358">
        <v>20.9</v>
      </c>
      <c r="CJ84" s="344">
        <f t="shared" si="94"/>
        <v>21.545000000000002</v>
      </c>
      <c r="CK84" s="344">
        <v>0.84</v>
      </c>
      <c r="CL84" s="345">
        <v>6.5000000000000002E-2</v>
      </c>
      <c r="CM84" s="342">
        <f t="shared" si="63"/>
        <v>0.10938506268476167</v>
      </c>
      <c r="CN84" s="350">
        <f t="shared" si="64"/>
        <v>1.0396996057165464E-2</v>
      </c>
      <c r="CO84" s="358">
        <v>42.75</v>
      </c>
      <c r="CP84" s="358">
        <v>40.799999999999997</v>
      </c>
      <c r="CQ84" s="344">
        <f t="shared" si="95"/>
        <v>41.774999999999999</v>
      </c>
      <c r="CR84" s="344">
        <f t="shared" si="110"/>
        <v>2.16</v>
      </c>
      <c r="CS84" s="345">
        <v>4.4999999999999998E-2</v>
      </c>
      <c r="CT84" s="342">
        <f t="shared" si="96"/>
        <v>0.1030475349859874</v>
      </c>
      <c r="CU84" s="350">
        <f t="shared" si="97"/>
        <v>6.5297447911912805E-3</v>
      </c>
      <c r="CV84" s="358">
        <v>43.18</v>
      </c>
      <c r="CW84" s="358">
        <v>40.53</v>
      </c>
      <c r="CX84" s="344">
        <f t="shared" si="111"/>
        <v>41.855000000000004</v>
      </c>
      <c r="CY84" s="344">
        <v>1.72</v>
      </c>
      <c r="CZ84" s="345">
        <v>4.4999999999999998E-2</v>
      </c>
      <c r="DA84" s="342">
        <f t="shared" si="112"/>
        <v>9.0942247858132319E-2</v>
      </c>
      <c r="DB84" s="350">
        <f t="shared" si="113"/>
        <v>5.7626770920004636E-3</v>
      </c>
      <c r="DC84" s="341"/>
      <c r="DD84" s="341"/>
      <c r="DE84" s="341"/>
      <c r="DF84" s="341"/>
      <c r="DG84" s="341"/>
      <c r="DH84" s="342"/>
      <c r="DI84" s="341"/>
      <c r="DL84" s="341"/>
      <c r="DM84" s="341"/>
      <c r="DN84" s="341"/>
      <c r="DO84" s="342"/>
      <c r="DP84" s="341"/>
      <c r="DQ84" s="358">
        <v>24.2</v>
      </c>
      <c r="DR84" s="358">
        <v>22.29</v>
      </c>
      <c r="DS84" s="358"/>
      <c r="DV84" s="342"/>
      <c r="DW84" s="350"/>
      <c r="DX84" s="358"/>
      <c r="DY84" s="358"/>
      <c r="EA84" s="344"/>
      <c r="EC84" s="342"/>
      <c r="ED84" s="350"/>
      <c r="EE84" s="358">
        <v>29.42</v>
      </c>
      <c r="EF84" s="358">
        <v>27.36</v>
      </c>
      <c r="EG84" s="344">
        <f t="shared" si="98"/>
        <v>28.39</v>
      </c>
      <c r="EH84" s="358">
        <v>1.3</v>
      </c>
      <c r="EI84" s="345">
        <v>3.6700000000000003E-2</v>
      </c>
      <c r="EJ84" s="342">
        <v>8.7580278661132382E-2</v>
      </c>
      <c r="EK84" s="350">
        <f t="shared" si="99"/>
        <v>4.8559362425974377E-3</v>
      </c>
      <c r="EL84" s="358">
        <v>25.38</v>
      </c>
      <c r="EM84" s="358">
        <v>24.2</v>
      </c>
      <c r="EN84" s="344">
        <f t="shared" si="100"/>
        <v>24.79</v>
      </c>
      <c r="EO84" s="344">
        <v>1.08</v>
      </c>
      <c r="EP84" s="345">
        <v>3.2500000000000001E-2</v>
      </c>
      <c r="EQ84" s="342">
        <f t="shared" si="101"/>
        <v>8.0669824868975004E-2</v>
      </c>
      <c r="ER84" s="350">
        <f t="shared" si="102"/>
        <v>6.389689098532673E-3</v>
      </c>
      <c r="ES84" s="358">
        <v>38.85</v>
      </c>
      <c r="ET84" s="358">
        <v>36.58</v>
      </c>
      <c r="EU84" s="344">
        <f t="shared" si="103"/>
        <v>37.715000000000003</v>
      </c>
      <c r="EV84" s="344">
        <v>0.86</v>
      </c>
      <c r="EW84" s="345">
        <v>8.14E-2</v>
      </c>
      <c r="EX84" s="342">
        <v>0.10759112953568817</v>
      </c>
      <c r="EY84" s="350">
        <f t="shared" si="104"/>
        <v>1.3209207982599338E-2</v>
      </c>
      <c r="EZ84" s="341"/>
      <c r="FA84" s="367">
        <v>1.8</v>
      </c>
      <c r="FB84" s="367">
        <v>1.3</v>
      </c>
      <c r="FC84" s="367"/>
      <c r="FD84" s="367"/>
      <c r="FE84" s="367">
        <v>3.3</v>
      </c>
      <c r="FF84" s="367">
        <v>6</v>
      </c>
      <c r="FG84" s="367"/>
      <c r="FH84" s="367"/>
      <c r="FI84" s="367"/>
      <c r="FJ84" s="367"/>
      <c r="FK84" s="367">
        <v>0.75</v>
      </c>
      <c r="FL84" s="367"/>
      <c r="FM84" s="343">
        <v>2.4</v>
      </c>
      <c r="FN84" s="343">
        <v>1.6</v>
      </c>
      <c r="FO84" s="343">
        <v>1.6</v>
      </c>
      <c r="FP84" s="343"/>
      <c r="FQ84" s="343"/>
      <c r="FR84" s="343"/>
      <c r="FS84" s="343"/>
      <c r="FT84" s="343">
        <v>1.4</v>
      </c>
      <c r="FU84" s="343">
        <v>2</v>
      </c>
      <c r="FV84" s="343">
        <v>3.1</v>
      </c>
      <c r="FW84" s="344">
        <f t="shared" si="105"/>
        <v>25.250000000000004</v>
      </c>
      <c r="FX84" s="342">
        <f t="shared" si="106"/>
        <v>0.10364646173422923</v>
      </c>
    </row>
    <row r="85" spans="1:180">
      <c r="A85" s="349">
        <v>38169</v>
      </c>
      <c r="B85" s="340">
        <v>29.75</v>
      </c>
      <c r="C85" s="340">
        <v>28.6</v>
      </c>
      <c r="D85" s="337">
        <f t="shared" si="77"/>
        <v>29.175000000000001</v>
      </c>
      <c r="E85" s="337">
        <v>1.1599999999999999</v>
      </c>
      <c r="F85" s="338">
        <v>4.8300000000000003E-2</v>
      </c>
      <c r="G85" s="342">
        <f t="shared" si="78"/>
        <v>9.2867600197344524E-2</v>
      </c>
      <c r="H85" s="350">
        <f t="shared" si="79"/>
        <v>5.6521278226617129E-3</v>
      </c>
      <c r="I85" s="340">
        <v>26.18</v>
      </c>
      <c r="J85" s="340">
        <v>24.4</v>
      </c>
      <c r="K85" s="340">
        <f t="shared" si="80"/>
        <v>25.29</v>
      </c>
      <c r="L85" s="340">
        <v>1.22</v>
      </c>
      <c r="M85" s="338">
        <v>4.07E-2</v>
      </c>
      <c r="N85" s="342">
        <f t="shared" si="81"/>
        <v>9.4560954273303466E-2</v>
      </c>
      <c r="O85" s="350">
        <f t="shared" si="82"/>
        <v>4.1565254625627896E-3</v>
      </c>
      <c r="R85" s="341"/>
      <c r="S85" s="341"/>
      <c r="T85" s="341"/>
      <c r="U85" s="342"/>
      <c r="V85" s="341"/>
      <c r="W85" s="358">
        <v>49.4</v>
      </c>
      <c r="X85" s="358">
        <v>45.87</v>
      </c>
      <c r="Y85" s="344">
        <f t="shared" si="83"/>
        <v>47.634999999999998</v>
      </c>
      <c r="Z85" s="344">
        <v>0.73599999999999999</v>
      </c>
      <c r="AA85" s="364">
        <v>7.0000000000000007E-2</v>
      </c>
      <c r="AB85" s="342">
        <f>+((((((Z85/4)*(1+AA85)^0.25))/(Y85*0.95))+(1+AA85)^(0.25))^4)-1</f>
        <v>8.7508933054939897E-2</v>
      </c>
      <c r="AC85" s="350">
        <f>AB85*($FD85/$FW85)</f>
        <v>5.3259874724900019E-3</v>
      </c>
      <c r="AD85" s="358">
        <v>52.58</v>
      </c>
      <c r="AE85" s="358">
        <v>49.89</v>
      </c>
      <c r="AF85" s="344">
        <f t="shared" si="84"/>
        <v>51.234999999999999</v>
      </c>
      <c r="AG85" s="344">
        <f t="shared" si="114"/>
        <v>1.52</v>
      </c>
      <c r="AH85" s="345">
        <v>9.3299999999999994E-2</v>
      </c>
      <c r="AI85" s="342">
        <f t="shared" si="85"/>
        <v>0.1278442022287094</v>
      </c>
      <c r="AJ85" s="350">
        <f t="shared" si="86"/>
        <v>1.4264949022983637E-2</v>
      </c>
      <c r="AK85" s="358">
        <v>37.380000000000003</v>
      </c>
      <c r="AL85" s="358">
        <v>35.19</v>
      </c>
      <c r="AM85" s="344">
        <f t="shared" si="87"/>
        <v>36.284999999999997</v>
      </c>
      <c r="AN85" s="344">
        <f t="shared" si="109"/>
        <v>1.78</v>
      </c>
      <c r="AO85" s="345">
        <v>4.8899999999999999E-2</v>
      </c>
      <c r="AP85" s="342">
        <f t="shared" si="107"/>
        <v>0.10412096305805152</v>
      </c>
      <c r="AQ85" s="350">
        <f t="shared" si="108"/>
        <v>2.1827556076413169E-2</v>
      </c>
      <c r="AT85" s="341"/>
      <c r="AU85" s="341"/>
      <c r="AV85" s="341"/>
      <c r="AW85" s="342"/>
      <c r="AX85" s="341"/>
      <c r="AY85" s="358">
        <v>42.4</v>
      </c>
      <c r="AZ85" s="358">
        <v>40.24</v>
      </c>
      <c r="BA85" s="344">
        <f t="shared" ref="BA85:BA110" si="115">AVERAGE(AY85:AZ85)</f>
        <v>41.32</v>
      </c>
      <c r="BB85" s="343">
        <v>1.3</v>
      </c>
      <c r="BC85" s="345">
        <v>5.45E-2</v>
      </c>
      <c r="BD85" s="342">
        <f t="shared" ref="BD85:BD110" si="116">+((((((BB85/4)*(1+BC85)^0.25))/(BA85*0.95))+(1+BC85)^(0.25))^4)-1</f>
        <v>8.9858661800123141E-2</v>
      </c>
      <c r="BE85" s="350">
        <f t="shared" ref="BE85:BE110" si="117">BD85*($FH85/$FW85)</f>
        <v>3.3421649359301935E-3</v>
      </c>
      <c r="BF85" s="358">
        <v>34.29</v>
      </c>
      <c r="BG85" s="358">
        <v>32.369999999999997</v>
      </c>
      <c r="BH85" s="344">
        <f t="shared" si="91"/>
        <v>33.33</v>
      </c>
      <c r="BI85" s="344">
        <v>1.86</v>
      </c>
      <c r="BK85" s="342"/>
      <c r="BL85" s="350"/>
      <c r="BM85" s="341"/>
      <c r="BN85" s="341"/>
      <c r="BO85" s="341"/>
      <c r="BP85" s="341"/>
      <c r="BQ85" s="341"/>
      <c r="BR85" s="341"/>
      <c r="BS85" s="341"/>
      <c r="BT85" s="358">
        <v>31.55</v>
      </c>
      <c r="BU85" s="358">
        <v>29.13</v>
      </c>
      <c r="BV85" s="343">
        <f t="shared" si="74"/>
        <v>30.34</v>
      </c>
      <c r="BW85" s="343">
        <v>1.3</v>
      </c>
      <c r="BX85" s="345">
        <v>4.1700000000000001E-2</v>
      </c>
      <c r="BY85" s="342">
        <f t="shared" si="75"/>
        <v>8.9484310993226623E-2</v>
      </c>
      <c r="BZ85" s="350">
        <f t="shared" si="76"/>
        <v>2.2692555619584099E-3</v>
      </c>
      <c r="CC85" s="344"/>
      <c r="CF85" s="342"/>
      <c r="CG85" s="341"/>
      <c r="CH85" s="358">
        <v>22.2</v>
      </c>
      <c r="CI85" s="358">
        <v>20.72</v>
      </c>
      <c r="CJ85" s="344">
        <f t="shared" si="94"/>
        <v>21.46</v>
      </c>
      <c r="CK85" s="344">
        <v>0.84</v>
      </c>
      <c r="CL85" s="345">
        <v>6.3299999999999995E-2</v>
      </c>
      <c r="CM85" s="342">
        <f t="shared" si="63"/>
        <v>0.10779244293254964</v>
      </c>
      <c r="CN85" s="350">
        <f t="shared" si="64"/>
        <v>9.1117872301394454E-3</v>
      </c>
      <c r="CO85" s="358">
        <v>43</v>
      </c>
      <c r="CP85" s="358">
        <v>38.79</v>
      </c>
      <c r="CQ85" s="344">
        <f t="shared" si="95"/>
        <v>40.894999999999996</v>
      </c>
      <c r="CR85" s="344">
        <f t="shared" si="110"/>
        <v>2.16</v>
      </c>
      <c r="CS85" s="345">
        <v>4.1300000000000003E-2</v>
      </c>
      <c r="CT85" s="342">
        <f t="shared" si="96"/>
        <v>0.10041257796594816</v>
      </c>
      <c r="CU85" s="350">
        <f t="shared" si="97"/>
        <v>5.4322950040749645E-3</v>
      </c>
      <c r="CV85" s="358">
        <v>42.92</v>
      </c>
      <c r="CW85" s="358">
        <v>40.299999999999997</v>
      </c>
      <c r="CX85" s="344">
        <f t="shared" si="111"/>
        <v>41.61</v>
      </c>
      <c r="CY85" s="344">
        <v>1.72</v>
      </c>
      <c r="CZ85" s="345">
        <v>4.4999999999999998E-2</v>
      </c>
      <c r="DA85" s="342">
        <f t="shared" si="112"/>
        <v>9.1217162134361818E-2</v>
      </c>
      <c r="DB85" s="350">
        <f t="shared" si="113"/>
        <v>4.9348253394751957E-3</v>
      </c>
      <c r="DC85" s="341"/>
      <c r="DD85" s="341"/>
      <c r="DE85" s="341"/>
      <c r="DF85" s="341"/>
      <c r="DG85" s="341"/>
      <c r="DH85" s="342"/>
      <c r="DI85" s="341"/>
      <c r="DL85" s="341"/>
      <c r="DM85" s="341"/>
      <c r="DN85" s="341"/>
      <c r="DO85" s="342"/>
      <c r="DP85" s="341"/>
      <c r="DQ85" s="358">
        <v>24.46</v>
      </c>
      <c r="DR85" s="358">
        <v>22.7</v>
      </c>
      <c r="DS85" s="344">
        <f t="shared" ref="DS85:DS93" si="118">AVERAGE(DQ85:DR85)</f>
        <v>23.58</v>
      </c>
      <c r="DT85" s="344">
        <v>0.82</v>
      </c>
      <c r="DU85" s="345">
        <v>3.6999999999999998E-2</v>
      </c>
      <c r="DV85" s="342">
        <f>+((((((DT85/4)*(1+DU85)^0.25))/(DS85*0.95))+(1+DU85)^(0.25))^4)-1</f>
        <v>7.5484177047643763E-2</v>
      </c>
      <c r="DW85" s="350">
        <f>DV85*($FR85/$FW85)</f>
        <v>2.1056448373391753E-3</v>
      </c>
      <c r="DX85" s="358"/>
      <c r="DY85" s="358"/>
      <c r="EA85" s="344"/>
      <c r="EC85" s="342"/>
      <c r="ED85" s="350"/>
      <c r="EE85" s="358">
        <v>29.04</v>
      </c>
      <c r="EF85" s="358">
        <v>26.91</v>
      </c>
      <c r="EG85" s="344">
        <f t="shared" si="98"/>
        <v>27.975000000000001</v>
      </c>
      <c r="EH85" s="358">
        <v>1.3</v>
      </c>
      <c r="EI85" s="345">
        <v>3.5700000000000003E-2</v>
      </c>
      <c r="EJ85" s="342">
        <v>8.7299069345541547E-2</v>
      </c>
      <c r="EK85" s="350">
        <f t="shared" si="99"/>
        <v>4.1325003240493038E-3</v>
      </c>
      <c r="EL85" s="358">
        <v>26.78</v>
      </c>
      <c r="EM85" s="358">
        <v>24.84</v>
      </c>
      <c r="EN85" s="344">
        <f t="shared" si="100"/>
        <v>25.810000000000002</v>
      </c>
      <c r="EO85" s="344">
        <v>1.08</v>
      </c>
      <c r="EP85" s="345">
        <v>4.3299999999999998E-2</v>
      </c>
      <c r="EQ85" s="342">
        <f t="shared" si="101"/>
        <v>9.0018419587124976E-2</v>
      </c>
      <c r="ER85" s="350">
        <f t="shared" si="102"/>
        <v>6.0874670895773447E-3</v>
      </c>
      <c r="ES85" s="358">
        <v>42.06</v>
      </c>
      <c r="ET85" s="358">
        <v>37.83</v>
      </c>
      <c r="EU85" s="344">
        <f t="shared" si="103"/>
        <v>39.945</v>
      </c>
      <c r="EV85" s="344">
        <v>0.86</v>
      </c>
      <c r="EW85" s="345">
        <v>8.3299999999999999E-2</v>
      </c>
      <c r="EX85" s="342">
        <v>0.10805997915989485</v>
      </c>
      <c r="EY85" s="350">
        <f t="shared" si="104"/>
        <v>1.2422787122354775E-2</v>
      </c>
      <c r="EZ85" s="341"/>
      <c r="FA85" s="367">
        <v>1.8</v>
      </c>
      <c r="FB85" s="367">
        <v>1.3</v>
      </c>
      <c r="FC85" s="367"/>
      <c r="FD85" s="367">
        <v>1.8</v>
      </c>
      <c r="FE85" s="367">
        <v>3.3</v>
      </c>
      <c r="FF85" s="367">
        <v>6.2</v>
      </c>
      <c r="FG85" s="367"/>
      <c r="FH85" s="367">
        <v>1.1000000000000001</v>
      </c>
      <c r="FI85" s="367"/>
      <c r="FJ85" s="367"/>
      <c r="FK85" s="367">
        <v>0.75</v>
      </c>
      <c r="FL85" s="367"/>
      <c r="FM85" s="343">
        <v>2.5</v>
      </c>
      <c r="FN85" s="343">
        <v>1.6</v>
      </c>
      <c r="FO85" s="343">
        <v>1.6</v>
      </c>
      <c r="FP85" s="343"/>
      <c r="FQ85" s="343"/>
      <c r="FR85" s="343">
        <v>0.82499999999999996</v>
      </c>
      <c r="FS85" s="343"/>
      <c r="FT85" s="343">
        <v>1.4</v>
      </c>
      <c r="FU85" s="343">
        <v>2</v>
      </c>
      <c r="FV85" s="343">
        <v>3.4</v>
      </c>
      <c r="FW85" s="344">
        <f t="shared" si="105"/>
        <v>29.574999999999999</v>
      </c>
      <c r="FX85" s="342">
        <f t="shared" si="106"/>
        <v>0.10106587330201013</v>
      </c>
    </row>
    <row r="86" spans="1:180">
      <c r="A86" s="349">
        <v>38200</v>
      </c>
      <c r="B86" s="340">
        <v>30.5</v>
      </c>
      <c r="C86" s="340">
        <v>28.82</v>
      </c>
      <c r="D86" s="337">
        <f t="shared" si="77"/>
        <v>29.66</v>
      </c>
      <c r="E86" s="337">
        <v>1.1599999999999999</v>
      </c>
      <c r="F86" s="338">
        <v>4.3299999999999998E-2</v>
      </c>
      <c r="G86" s="342">
        <f t="shared" si="78"/>
        <v>8.6918560339774853E-2</v>
      </c>
      <c r="H86" s="350">
        <f t="shared" si="79"/>
        <v>5.5851283752465777E-3</v>
      </c>
      <c r="I86" s="340">
        <v>25.55</v>
      </c>
      <c r="J86" s="340">
        <v>24.45</v>
      </c>
      <c r="K86" s="340">
        <f t="shared" si="80"/>
        <v>25</v>
      </c>
      <c r="L86" s="340">
        <v>1.22</v>
      </c>
      <c r="M86" s="338">
        <v>3.7999999999999999E-2</v>
      </c>
      <c r="N86" s="342">
        <f t="shared" si="81"/>
        <v>9.2356362560537475E-2</v>
      </c>
      <c r="O86" s="350">
        <f t="shared" si="82"/>
        <v>4.747636308332851E-3</v>
      </c>
      <c r="R86" s="341"/>
      <c r="S86" s="341"/>
      <c r="T86" s="341"/>
      <c r="U86" s="342"/>
      <c r="V86" s="341"/>
      <c r="W86" s="358">
        <v>47.56</v>
      </c>
      <c r="X86" s="358">
        <v>45.95</v>
      </c>
      <c r="Y86" s="344">
        <f t="shared" si="83"/>
        <v>46.755000000000003</v>
      </c>
      <c r="Z86" s="344">
        <v>0.73599999999999999</v>
      </c>
      <c r="AA86" s="364">
        <v>7.0000000000000007E-2</v>
      </c>
      <c r="AB86" s="342">
        <f>+((((((Z86/4)*(1+AA86)^0.25))/(Y86*0.95))+(1+AA86)^(0.25))^4)-1</f>
        <v>8.7840524159263245E-2</v>
      </c>
      <c r="AC86" s="350">
        <f>AB86*($FD86/$FW86)</f>
        <v>5.0799339272826942E-3</v>
      </c>
      <c r="AD86" s="358">
        <v>52.51</v>
      </c>
      <c r="AE86" s="358">
        <v>49.92</v>
      </c>
      <c r="AF86" s="344">
        <f t="shared" si="84"/>
        <v>51.215000000000003</v>
      </c>
      <c r="AG86" s="344">
        <f t="shared" si="114"/>
        <v>1.52</v>
      </c>
      <c r="AH86" s="345">
        <v>9.4299999999999995E-2</v>
      </c>
      <c r="AI86" s="342">
        <f t="shared" si="85"/>
        <v>0.12888945868933921</v>
      </c>
      <c r="AJ86" s="350">
        <f t="shared" si="86"/>
        <v>1.3665388391158858E-2</v>
      </c>
      <c r="AK86" s="358">
        <v>38.1</v>
      </c>
      <c r="AL86" s="358">
        <v>35.74</v>
      </c>
      <c r="AM86" s="344">
        <f t="shared" si="87"/>
        <v>36.92</v>
      </c>
      <c r="AN86" s="344">
        <f t="shared" si="109"/>
        <v>1.78</v>
      </c>
      <c r="AO86" s="345">
        <v>4.8899999999999999E-2</v>
      </c>
      <c r="AP86" s="342">
        <f t="shared" si="107"/>
        <v>0.10315316551862819</v>
      </c>
      <c r="AQ86" s="350">
        <f t="shared" si="108"/>
        <v>2.0547779155517906E-2</v>
      </c>
      <c r="AT86" s="341"/>
      <c r="AU86" s="341"/>
      <c r="AV86" s="341"/>
      <c r="AW86" s="342"/>
      <c r="AX86" s="341"/>
      <c r="AY86" s="358">
        <v>40.97</v>
      </c>
      <c r="AZ86" s="358">
        <v>39.54</v>
      </c>
      <c r="BA86" s="344">
        <f t="shared" si="115"/>
        <v>40.254999999999995</v>
      </c>
      <c r="BB86" s="343">
        <v>1.3</v>
      </c>
      <c r="BC86" s="345">
        <v>5.45E-2</v>
      </c>
      <c r="BD86" s="342">
        <f t="shared" si="116"/>
        <v>9.0806032636795431E-2</v>
      </c>
      <c r="BE86" s="350">
        <f t="shared" si="117"/>
        <v>3.5009554751535589E-3</v>
      </c>
      <c r="BF86" s="358">
        <v>36</v>
      </c>
      <c r="BG86" s="358">
        <v>32.65</v>
      </c>
      <c r="BH86" s="344">
        <f t="shared" si="91"/>
        <v>34.325000000000003</v>
      </c>
      <c r="BI86" s="344">
        <v>1.86</v>
      </c>
      <c r="BJ86" s="345">
        <v>3.1E-2</v>
      </c>
      <c r="BK86" s="342">
        <f t="shared" ref="BK86:BK103" si="119">+((((((BI86/4)*(1+BJ86)^0.25))/(BH86*0.95))+(1+BJ86)^(0.25))^4)-1</f>
        <v>9.1078047133503981E-2</v>
      </c>
      <c r="BL86" s="350">
        <f t="shared" ref="BL86:BL103" si="120">BK86*($FI86/$FW86)</f>
        <v>4.681923708067675E-3</v>
      </c>
      <c r="BM86" s="341"/>
      <c r="BN86" s="341"/>
      <c r="BO86" s="341"/>
      <c r="BP86" s="341"/>
      <c r="BQ86" s="341"/>
      <c r="BR86" s="341"/>
      <c r="BS86" s="341"/>
      <c r="BT86" s="358">
        <v>30.9</v>
      </c>
      <c r="BU86" s="358">
        <v>28.84</v>
      </c>
      <c r="BV86" s="343"/>
      <c r="BW86" s="343"/>
      <c r="BY86" s="342"/>
      <c r="BZ86" s="350"/>
      <c r="CC86" s="344"/>
      <c r="CF86" s="342"/>
      <c r="CG86" s="341"/>
      <c r="CH86" s="358">
        <v>23.59</v>
      </c>
      <c r="CI86" s="358">
        <v>20.61</v>
      </c>
      <c r="CJ86" s="344">
        <f t="shared" si="94"/>
        <v>22.1</v>
      </c>
      <c r="CK86" s="344">
        <v>0.92</v>
      </c>
      <c r="CL86" s="345">
        <v>6.3299999999999995E-2</v>
      </c>
      <c r="CM86" s="342">
        <f t="shared" si="63"/>
        <v>0.11066501875335755</v>
      </c>
      <c r="CN86" s="350">
        <f t="shared" si="64"/>
        <v>8.8887565263741017E-3</v>
      </c>
      <c r="CO86" s="358">
        <v>41.68</v>
      </c>
      <c r="CP86" s="358">
        <v>38.5</v>
      </c>
      <c r="CQ86" s="344">
        <f t="shared" si="95"/>
        <v>40.090000000000003</v>
      </c>
      <c r="CR86" s="344">
        <v>2.16</v>
      </c>
      <c r="CS86" s="345">
        <v>4.3299999999999998E-2</v>
      </c>
      <c r="CT86" s="342">
        <f t="shared" si="96"/>
        <v>0.10374060156468579</v>
      </c>
      <c r="CU86" s="350">
        <f t="shared" si="97"/>
        <v>5.3328502009155751E-3</v>
      </c>
      <c r="CV86" s="358">
        <v>21.73</v>
      </c>
      <c r="CW86" s="358">
        <v>20.45</v>
      </c>
      <c r="CX86" s="344">
        <f t="shared" si="111"/>
        <v>21.09</v>
      </c>
      <c r="CY86" s="344">
        <v>0.86</v>
      </c>
      <c r="CZ86" s="345">
        <v>4.4999999999999998E-2</v>
      </c>
      <c r="DA86" s="342">
        <f t="shared" si="112"/>
        <v>9.0582572261169947E-2</v>
      </c>
      <c r="DB86" s="350">
        <f t="shared" si="113"/>
        <v>4.9474818584414109E-3</v>
      </c>
      <c r="DC86" s="341"/>
      <c r="DD86" s="341"/>
      <c r="DE86" s="341"/>
      <c r="DF86" s="341"/>
      <c r="DG86" s="341"/>
      <c r="DH86" s="342"/>
      <c r="DI86" s="341"/>
      <c r="DL86" s="341"/>
      <c r="DM86" s="341"/>
      <c r="DN86" s="341"/>
      <c r="DO86" s="342"/>
      <c r="DP86" s="341"/>
      <c r="DQ86" s="358">
        <v>23.82</v>
      </c>
      <c r="DR86" s="358">
        <v>22.87</v>
      </c>
      <c r="DS86" s="344">
        <f t="shared" si="118"/>
        <v>23.344999999999999</v>
      </c>
      <c r="DT86" s="344">
        <v>0.82</v>
      </c>
      <c r="DU86" s="345">
        <v>3.6999999999999998E-2</v>
      </c>
      <c r="DV86" s="342">
        <f>+((((((DT86/4)*(1+DU86)^0.25))/(DS86*0.95))+(1+DU86)^(0.25))^4)-1</f>
        <v>7.5876937367855168E-2</v>
      </c>
      <c r="DW86" s="350">
        <f>DV86*($FR86/$FW86)</f>
        <v>2.011195930232306E-3</v>
      </c>
      <c r="DX86" s="358"/>
      <c r="DY86" s="358"/>
      <c r="EA86" s="344"/>
      <c r="EC86" s="342"/>
      <c r="ED86" s="350"/>
      <c r="EE86" s="358">
        <v>28.97</v>
      </c>
      <c r="EF86" s="358">
        <v>27.3</v>
      </c>
      <c r="EG86" s="344">
        <f t="shared" si="98"/>
        <v>28.134999999999998</v>
      </c>
      <c r="EH86" s="358">
        <v>1.3</v>
      </c>
      <c r="EI86" s="345">
        <v>3.6700000000000003E-2</v>
      </c>
      <c r="EJ86" s="342">
        <v>8.8049823621099366E-2</v>
      </c>
      <c r="EK86" s="350">
        <f t="shared" si="99"/>
        <v>3.96047399420206E-3</v>
      </c>
      <c r="EL86" s="358">
        <v>27.11</v>
      </c>
      <c r="EM86" s="358">
        <v>25.05</v>
      </c>
      <c r="EN86" s="344">
        <f t="shared" si="100"/>
        <v>26.08</v>
      </c>
      <c r="EO86" s="344">
        <v>1.1200000000000001</v>
      </c>
      <c r="EP86" s="345">
        <v>4.3299999999999998E-2</v>
      </c>
      <c r="EQ86" s="342">
        <f t="shared" si="101"/>
        <v>9.1267947794561932E-2</v>
      </c>
      <c r="ER86" s="350">
        <f t="shared" si="102"/>
        <v>5.8646070872007674E-3</v>
      </c>
      <c r="ES86" s="358">
        <v>41.4</v>
      </c>
      <c r="ET86" s="358">
        <v>39.799999999999997</v>
      </c>
      <c r="EU86" s="344">
        <f t="shared" si="103"/>
        <v>40.599999999999994</v>
      </c>
      <c r="EV86" s="344">
        <v>0.86</v>
      </c>
      <c r="EW86" s="345">
        <v>8.5699999999999998E-2</v>
      </c>
      <c r="EX86" s="342">
        <v>0.11011115188749332</v>
      </c>
      <c r="EY86" s="350">
        <f t="shared" si="104"/>
        <v>1.2028206149959111E-2</v>
      </c>
      <c r="EZ86" s="341"/>
      <c r="FA86" s="367">
        <v>2</v>
      </c>
      <c r="FB86" s="367">
        <v>1.6</v>
      </c>
      <c r="FC86" s="367"/>
      <c r="FD86" s="367">
        <v>1.8</v>
      </c>
      <c r="FE86" s="367">
        <v>3.3</v>
      </c>
      <c r="FF86" s="367">
        <v>6.2</v>
      </c>
      <c r="FG86" s="367"/>
      <c r="FH86" s="367">
        <v>1.2</v>
      </c>
      <c r="FI86" s="367">
        <v>1.6</v>
      </c>
      <c r="FJ86" s="367"/>
      <c r="FK86" s="367"/>
      <c r="FL86" s="367"/>
      <c r="FM86" s="343">
        <v>2.5</v>
      </c>
      <c r="FN86" s="343">
        <v>1.6</v>
      </c>
      <c r="FO86" s="343">
        <v>1.7</v>
      </c>
      <c r="FP86" s="343"/>
      <c r="FQ86" s="343"/>
      <c r="FR86" s="343">
        <v>0.82499999999999996</v>
      </c>
      <c r="FS86" s="343"/>
      <c r="FT86" s="343">
        <v>1.4</v>
      </c>
      <c r="FU86" s="343">
        <v>2</v>
      </c>
      <c r="FV86" s="343">
        <v>3.4</v>
      </c>
      <c r="FW86" s="344">
        <f t="shared" si="105"/>
        <v>31.124999999999996</v>
      </c>
      <c r="FX86" s="342">
        <f t="shared" si="106"/>
        <v>0.10084231708808544</v>
      </c>
    </row>
    <row r="87" spans="1:180">
      <c r="A87" s="349">
        <v>38231</v>
      </c>
      <c r="B87" s="340">
        <v>31.27</v>
      </c>
      <c r="C87" s="340">
        <v>30.2</v>
      </c>
      <c r="G87" s="342"/>
      <c r="H87" s="350"/>
      <c r="I87" s="340">
        <v>25.87</v>
      </c>
      <c r="J87" s="340">
        <v>24.7</v>
      </c>
      <c r="N87" s="342"/>
      <c r="O87" s="350"/>
      <c r="R87" s="341"/>
      <c r="S87" s="341"/>
      <c r="T87" s="341"/>
      <c r="U87" s="342"/>
      <c r="V87" s="341"/>
      <c r="W87" s="358">
        <v>51.93</v>
      </c>
      <c r="X87" s="358">
        <v>47.29</v>
      </c>
      <c r="Y87" s="344">
        <f t="shared" si="83"/>
        <v>49.61</v>
      </c>
      <c r="Z87" s="344">
        <v>0.73599999999999999</v>
      </c>
      <c r="AA87" s="364">
        <v>7.0000000000000007E-2</v>
      </c>
      <c r="AB87" s="342">
        <f>+((((((Z87/4)*(1+AA87)^0.25))/(Y87*0.95))+(1+AA87)^(0.25))^4)-1</f>
        <v>8.6807814503713665E-2</v>
      </c>
      <c r="AC87" s="350">
        <f>AB87*($FD87/$FW87)</f>
        <v>5.6155998600785125E-3</v>
      </c>
      <c r="AD87" s="358">
        <v>54.49</v>
      </c>
      <c r="AE87" s="358">
        <v>52.15</v>
      </c>
      <c r="AF87" s="344">
        <f t="shared" si="84"/>
        <v>53.32</v>
      </c>
      <c r="AG87" s="344">
        <f t="shared" si="114"/>
        <v>1.52</v>
      </c>
      <c r="AH87" s="345">
        <v>9.4299999999999995E-2</v>
      </c>
      <c r="AI87" s="342">
        <f t="shared" si="85"/>
        <v>0.12750857176753705</v>
      </c>
      <c r="AJ87" s="350">
        <f t="shared" si="86"/>
        <v>1.512231039830628E-2</v>
      </c>
      <c r="AK87" s="358">
        <v>39.49</v>
      </c>
      <c r="AL87" s="358">
        <v>38.06</v>
      </c>
      <c r="AM87" s="344">
        <f t="shared" si="87"/>
        <v>38.775000000000006</v>
      </c>
      <c r="AN87" s="344">
        <f t="shared" si="109"/>
        <v>1.78</v>
      </c>
      <c r="AO87" s="345">
        <v>5.04E-2</v>
      </c>
      <c r="AP87" s="342">
        <f t="shared" si="107"/>
        <v>0.10208458369457363</v>
      </c>
      <c r="AQ87" s="350">
        <f t="shared" si="108"/>
        <v>2.2746609843894216E-2</v>
      </c>
      <c r="AT87" s="341"/>
      <c r="AU87" s="341"/>
      <c r="AV87" s="341"/>
      <c r="AW87" s="342"/>
      <c r="AX87" s="341"/>
      <c r="AY87" s="358">
        <v>42.35</v>
      </c>
      <c r="AZ87" s="358">
        <v>40.380000000000003</v>
      </c>
      <c r="BA87" s="344">
        <f t="shared" si="115"/>
        <v>41.365000000000002</v>
      </c>
      <c r="BB87" s="343">
        <v>1.3</v>
      </c>
      <c r="BC87" s="345">
        <v>5.45E-2</v>
      </c>
      <c r="BD87" s="342">
        <f t="shared" si="116"/>
        <v>8.9819719429917733E-2</v>
      </c>
      <c r="BE87" s="350">
        <f t="shared" si="117"/>
        <v>3.8736267139587166E-3</v>
      </c>
      <c r="BF87" s="358">
        <v>37.36</v>
      </c>
      <c r="BG87" s="358">
        <v>35.72</v>
      </c>
      <c r="BH87" s="344">
        <f t="shared" si="91"/>
        <v>36.54</v>
      </c>
      <c r="BI87" s="344">
        <v>1.86</v>
      </c>
      <c r="BJ87" s="345">
        <v>2.63E-2</v>
      </c>
      <c r="BK87" s="342">
        <f t="shared" si="119"/>
        <v>8.2406306498991722E-2</v>
      </c>
      <c r="BL87" s="350">
        <f t="shared" si="120"/>
        <v>4.7385477232124622E-3</v>
      </c>
      <c r="BM87" s="341"/>
      <c r="BN87" s="341"/>
      <c r="BO87" s="341"/>
      <c r="BP87" s="341"/>
      <c r="BQ87" s="341"/>
      <c r="BR87" s="341"/>
      <c r="BS87" s="341"/>
      <c r="BT87" s="358">
        <v>32.369999999999997</v>
      </c>
      <c r="BU87" s="358">
        <v>30.48</v>
      </c>
      <c r="BV87" s="343"/>
      <c r="BW87" s="343"/>
      <c r="BY87" s="342"/>
      <c r="BZ87" s="350"/>
      <c r="CC87" s="344"/>
      <c r="CF87" s="342"/>
      <c r="CG87" s="341"/>
      <c r="CH87" s="365">
        <v>26.13</v>
      </c>
      <c r="CI87" s="365">
        <v>23.48</v>
      </c>
      <c r="CJ87" s="344">
        <f t="shared" si="94"/>
        <v>24.805</v>
      </c>
      <c r="CK87" s="344">
        <v>0.92</v>
      </c>
      <c r="CL87" s="345">
        <v>6.3299999999999995E-2</v>
      </c>
      <c r="CM87" s="342">
        <f t="shared" si="63"/>
        <v>0.1054244143903722</v>
      </c>
      <c r="CN87" s="350">
        <f t="shared" si="64"/>
        <v>9.4720947340855531E-3</v>
      </c>
      <c r="CO87" s="358">
        <v>43.86</v>
      </c>
      <c r="CP87" s="358">
        <v>41.21</v>
      </c>
      <c r="CQ87" s="344">
        <f t="shared" si="95"/>
        <v>42.534999999999997</v>
      </c>
      <c r="CR87" s="344">
        <v>2.16</v>
      </c>
      <c r="CS87" s="345">
        <v>4.3299999999999998E-2</v>
      </c>
      <c r="CT87" s="342">
        <f t="shared" si="96"/>
        <v>0.10019691311166712</v>
      </c>
      <c r="CU87" s="350">
        <f t="shared" si="97"/>
        <v>5.7615475643725926E-3</v>
      </c>
      <c r="CV87" s="358">
        <v>22.55</v>
      </c>
      <c r="CW87" s="358">
        <v>21.5</v>
      </c>
      <c r="CX87" s="344">
        <f t="shared" si="111"/>
        <v>22.024999999999999</v>
      </c>
      <c r="CY87" s="344">
        <v>0.86</v>
      </c>
      <c r="CZ87" s="345">
        <v>4.4999999999999998E-2</v>
      </c>
      <c r="DA87" s="342">
        <f t="shared" si="112"/>
        <v>8.8617749753629349E-2</v>
      </c>
      <c r="DB87" s="350">
        <f t="shared" si="113"/>
        <v>5.4142021412819374E-3</v>
      </c>
      <c r="DC87" s="341"/>
      <c r="DD87" s="341"/>
      <c r="DE87" s="341"/>
      <c r="DF87" s="341"/>
      <c r="DG87" s="341"/>
      <c r="DH87" s="342"/>
      <c r="DI87" s="341"/>
      <c r="DL87" s="341"/>
      <c r="DM87" s="341"/>
      <c r="DN87" s="341"/>
      <c r="DO87" s="342"/>
      <c r="DP87" s="341"/>
      <c r="DQ87" s="358">
        <v>24.15</v>
      </c>
      <c r="DR87" s="358">
        <v>23.15</v>
      </c>
      <c r="DS87" s="344">
        <f t="shared" si="118"/>
        <v>23.65</v>
      </c>
      <c r="DT87" s="344">
        <v>0.82</v>
      </c>
      <c r="DU87" s="345">
        <v>3.6999999999999998E-2</v>
      </c>
      <c r="DV87" s="342"/>
      <c r="DW87" s="350"/>
      <c r="DX87" s="358"/>
      <c r="DY87" s="358"/>
      <c r="EA87" s="344"/>
      <c r="EC87" s="342"/>
      <c r="ED87" s="350"/>
      <c r="EE87" s="358">
        <v>29.67</v>
      </c>
      <c r="EF87" s="358">
        <v>27.74</v>
      </c>
      <c r="EG87" s="344">
        <f t="shared" si="98"/>
        <v>28.704999999999998</v>
      </c>
      <c r="EH87" s="358">
        <v>1.3</v>
      </c>
      <c r="EI87" s="345">
        <v>3.4799999999999998E-2</v>
      </c>
      <c r="EJ87" s="342">
        <v>8.5019764932602993E-2</v>
      </c>
      <c r="EK87" s="350">
        <f t="shared" si="99"/>
        <v>4.2777240217661879E-3</v>
      </c>
      <c r="EL87" s="365">
        <v>28.43</v>
      </c>
      <c r="EM87" s="365">
        <v>26.6</v>
      </c>
      <c r="EN87" s="344">
        <f t="shared" si="100"/>
        <v>27.515000000000001</v>
      </c>
      <c r="EO87" s="344">
        <v>1.1200000000000001</v>
      </c>
      <c r="EP87" s="345">
        <v>4.3299999999999998E-2</v>
      </c>
      <c r="EQ87" s="342">
        <f t="shared" si="101"/>
        <v>8.8726153625594772E-2</v>
      </c>
      <c r="ER87" s="350">
        <f t="shared" si="102"/>
        <v>7.3340576222414369E-3</v>
      </c>
      <c r="ES87" s="358">
        <v>46.4</v>
      </c>
      <c r="ET87" s="358">
        <v>40.01</v>
      </c>
      <c r="EU87" s="344">
        <f t="shared" si="103"/>
        <v>43.204999999999998</v>
      </c>
      <c r="EV87" s="344">
        <v>0.86</v>
      </c>
      <c r="EW87" s="345">
        <v>8.5699999999999998E-2</v>
      </c>
      <c r="EX87" s="342">
        <v>0.10862775589908469</v>
      </c>
      <c r="EY87" s="350">
        <f t="shared" si="104"/>
        <v>1.3273472418935776E-2</v>
      </c>
      <c r="EZ87" s="341"/>
      <c r="FA87" s="367"/>
      <c r="FB87" s="367"/>
      <c r="FC87" s="367"/>
      <c r="FD87" s="367">
        <v>1.8</v>
      </c>
      <c r="FE87" s="367">
        <v>3.3</v>
      </c>
      <c r="FF87" s="367">
        <v>6.2</v>
      </c>
      <c r="FG87" s="367"/>
      <c r="FH87" s="367">
        <v>1.2</v>
      </c>
      <c r="FI87" s="367">
        <v>1.6</v>
      </c>
      <c r="FJ87" s="367"/>
      <c r="FK87" s="367"/>
      <c r="FL87" s="367"/>
      <c r="FM87" s="343">
        <v>2.5</v>
      </c>
      <c r="FN87" s="343">
        <v>1.6</v>
      </c>
      <c r="FO87" s="343">
        <v>1.7</v>
      </c>
      <c r="FP87" s="343"/>
      <c r="FQ87" s="343"/>
      <c r="FR87" s="343">
        <v>0.82499999999999996</v>
      </c>
      <c r="FS87" s="343"/>
      <c r="FT87" s="343">
        <v>1.4</v>
      </c>
      <c r="FU87" s="343">
        <v>2.2999999999999998</v>
      </c>
      <c r="FV87" s="343">
        <v>3.4</v>
      </c>
      <c r="FW87" s="344">
        <f t="shared" si="105"/>
        <v>27.824999999999999</v>
      </c>
      <c r="FX87" s="342">
        <f t="shared" si="106"/>
        <v>9.7629793042133678E-2</v>
      </c>
    </row>
    <row r="88" spans="1:180">
      <c r="A88" s="349">
        <v>38261</v>
      </c>
      <c r="B88" s="340">
        <v>31.26</v>
      </c>
      <c r="C88" s="340">
        <v>30.11</v>
      </c>
      <c r="G88" s="342"/>
      <c r="H88" s="350"/>
      <c r="I88" s="340">
        <v>25.9</v>
      </c>
      <c r="J88" s="340">
        <v>24.6</v>
      </c>
      <c r="N88" s="342"/>
      <c r="O88" s="350"/>
      <c r="R88" s="341"/>
      <c r="S88" s="341"/>
      <c r="T88" s="341"/>
      <c r="U88" s="342"/>
      <c r="V88" s="341"/>
      <c r="W88" s="358">
        <v>53.9</v>
      </c>
      <c r="X88" s="358">
        <v>50.87</v>
      </c>
      <c r="Y88" s="344">
        <f t="shared" si="83"/>
        <v>52.384999999999998</v>
      </c>
      <c r="AA88" s="364"/>
      <c r="AB88" s="342"/>
      <c r="AC88" s="350"/>
      <c r="AD88" s="358">
        <v>55.8</v>
      </c>
      <c r="AE88" s="358">
        <v>53.36</v>
      </c>
      <c r="AF88" s="344">
        <f t="shared" si="84"/>
        <v>54.58</v>
      </c>
      <c r="AG88" s="344">
        <f t="shared" si="114"/>
        <v>1.52</v>
      </c>
      <c r="AH88" s="345">
        <v>9.4299999999999995E-2</v>
      </c>
      <c r="AI88" s="342">
        <f t="shared" si="85"/>
        <v>0.12673352329609155</v>
      </c>
      <c r="AJ88" s="350">
        <f t="shared" si="86"/>
        <v>1.6590570322397441E-2</v>
      </c>
      <c r="AK88" s="358">
        <v>39.99</v>
      </c>
      <c r="AL88" s="358">
        <v>38.22</v>
      </c>
      <c r="AM88" s="344">
        <f t="shared" si="87"/>
        <v>39.105000000000004</v>
      </c>
      <c r="AN88" s="344">
        <f t="shared" si="109"/>
        <v>1.78</v>
      </c>
      <c r="AO88" s="345">
        <v>4.8899999999999999E-2</v>
      </c>
      <c r="AP88" s="342">
        <f t="shared" si="107"/>
        <v>0.10006743368024118</v>
      </c>
      <c r="AQ88" s="350">
        <f t="shared" si="108"/>
        <v>2.2196776198162592E-2</v>
      </c>
      <c r="AT88" s="341"/>
      <c r="AU88" s="341"/>
      <c r="AV88" s="341"/>
      <c r="AW88" s="342"/>
      <c r="AX88" s="341"/>
      <c r="AY88" s="358">
        <v>42.49</v>
      </c>
      <c r="AZ88" s="358">
        <v>40.54</v>
      </c>
      <c r="BA88" s="344">
        <f t="shared" si="115"/>
        <v>41.515000000000001</v>
      </c>
      <c r="BB88" s="343">
        <v>1.36</v>
      </c>
      <c r="BC88" s="345">
        <v>5.45E-2</v>
      </c>
      <c r="BD88" s="342">
        <f t="shared" si="116"/>
        <v>9.1335685771614772E-2</v>
      </c>
      <c r="BE88" s="350">
        <f t="shared" si="117"/>
        <v>3.9855571973068269E-3</v>
      </c>
      <c r="BF88" s="358">
        <v>37.799999999999997</v>
      </c>
      <c r="BG88" s="358">
        <v>36.299999999999997</v>
      </c>
      <c r="BH88" s="344">
        <f t="shared" si="91"/>
        <v>37.049999999999997</v>
      </c>
      <c r="BI88" s="344">
        <v>1.86</v>
      </c>
      <c r="BJ88" s="345">
        <v>2.7199999999999998E-2</v>
      </c>
      <c r="BK88" s="342">
        <f t="shared" si="119"/>
        <v>8.2567235945773865E-2</v>
      </c>
      <c r="BL88" s="350">
        <f t="shared" si="120"/>
        <v>4.8039119095722987E-3</v>
      </c>
      <c r="BM88" s="341"/>
      <c r="BN88" s="341"/>
      <c r="BO88" s="341"/>
      <c r="BP88" s="341"/>
      <c r="BQ88" s="341"/>
      <c r="BR88" s="341"/>
      <c r="BS88" s="341"/>
      <c r="BT88" s="358">
        <v>32.35</v>
      </c>
      <c r="BU88" s="358">
        <v>30.77</v>
      </c>
      <c r="BV88" s="343"/>
      <c r="BW88" s="343"/>
      <c r="BY88" s="342"/>
      <c r="BZ88" s="350"/>
      <c r="CC88" s="344"/>
      <c r="CF88" s="342"/>
      <c r="CG88" s="341"/>
      <c r="CH88" s="365">
        <v>26.9</v>
      </c>
      <c r="CI88" s="365">
        <v>25.66</v>
      </c>
      <c r="CJ88" s="344">
        <f t="shared" si="94"/>
        <v>26.28</v>
      </c>
      <c r="CK88" s="344">
        <v>0.92</v>
      </c>
      <c r="CL88" s="345">
        <v>6.3299999999999995E-2</v>
      </c>
      <c r="CM88" s="342">
        <f t="shared" si="63"/>
        <v>0.10302751967139501</v>
      </c>
      <c r="CN88" s="350">
        <f t="shared" si="64"/>
        <v>1.0490074730178401E-2</v>
      </c>
      <c r="CO88" s="358">
        <v>43.27</v>
      </c>
      <c r="CP88" s="358">
        <v>41.05</v>
      </c>
      <c r="CQ88" s="344">
        <f t="shared" si="95"/>
        <v>42.16</v>
      </c>
      <c r="CR88" s="344">
        <v>2.16</v>
      </c>
      <c r="CS88" s="345">
        <v>4.2599999999999999E-2</v>
      </c>
      <c r="CT88" s="342">
        <f t="shared" si="96"/>
        <v>9.9974684443636663E-2</v>
      </c>
      <c r="CU88" s="350">
        <f t="shared" si="97"/>
        <v>6.1802532201520859E-3</v>
      </c>
      <c r="CV88" s="358">
        <v>23.03</v>
      </c>
      <c r="CW88" s="358">
        <v>21.92</v>
      </c>
      <c r="CX88" s="344">
        <f t="shared" si="111"/>
        <v>22.475000000000001</v>
      </c>
      <c r="CY88" s="344">
        <v>0.86</v>
      </c>
      <c r="CZ88" s="345">
        <v>4.6300000000000001E-2</v>
      </c>
      <c r="DA88" s="342">
        <f t="shared" si="112"/>
        <v>8.9084416485164075E-2</v>
      </c>
      <c r="DB88" s="350">
        <f t="shared" si="113"/>
        <v>5.8309799881198308E-3</v>
      </c>
      <c r="DC88" s="341"/>
      <c r="DD88" s="341"/>
      <c r="DE88" s="341"/>
      <c r="DF88" s="341"/>
      <c r="DG88" s="341"/>
      <c r="DH88" s="342"/>
      <c r="DI88" s="341"/>
      <c r="DL88" s="341"/>
      <c r="DM88" s="341"/>
      <c r="DN88" s="341"/>
      <c r="DO88" s="342"/>
      <c r="DP88" s="341"/>
      <c r="DQ88" s="358">
        <v>24.68</v>
      </c>
      <c r="DR88" s="358">
        <v>23.45</v>
      </c>
      <c r="DS88" s="344">
        <f t="shared" si="118"/>
        <v>24.064999999999998</v>
      </c>
      <c r="DT88" s="344">
        <v>0.82</v>
      </c>
      <c r="DU88" s="345">
        <v>3.6999999999999998E-2</v>
      </c>
      <c r="DV88" s="342"/>
      <c r="DW88" s="350"/>
      <c r="DX88" s="358"/>
      <c r="DY88" s="358"/>
      <c r="EA88" s="344"/>
      <c r="EC88" s="342"/>
      <c r="ED88" s="350"/>
      <c r="EE88" s="358">
        <v>29.18</v>
      </c>
      <c r="EF88" s="358">
        <v>27.71</v>
      </c>
      <c r="EG88" s="344">
        <f t="shared" si="98"/>
        <v>28.445</v>
      </c>
      <c r="EH88" s="358">
        <v>1.3</v>
      </c>
      <c r="EI88" s="345">
        <v>3.5700000000000003E-2</v>
      </c>
      <c r="EJ88" s="342">
        <v>8.6431145170432933E-2</v>
      </c>
      <c r="EK88" s="350">
        <f t="shared" si="99"/>
        <v>4.7144261002054332E-3</v>
      </c>
      <c r="EL88" s="365">
        <v>29.06</v>
      </c>
      <c r="EM88" s="365">
        <v>27.8</v>
      </c>
      <c r="EN88" s="344">
        <f t="shared" si="100"/>
        <v>28.43</v>
      </c>
      <c r="EO88" s="344">
        <v>1.1200000000000001</v>
      </c>
      <c r="EP88" s="345">
        <v>4.3299999999999998E-2</v>
      </c>
      <c r="EQ88" s="342">
        <f t="shared" si="101"/>
        <v>8.7241455312246474E-2</v>
      </c>
      <c r="ER88" s="350">
        <f t="shared" si="102"/>
        <v>7.2965580806606152E-3</v>
      </c>
      <c r="ES88" s="358">
        <v>49.7</v>
      </c>
      <c r="ET88" s="358">
        <v>45.02</v>
      </c>
      <c r="EU88" s="344">
        <f t="shared" si="103"/>
        <v>47.36</v>
      </c>
      <c r="EV88" s="344">
        <v>0.86</v>
      </c>
      <c r="EW88" s="345">
        <v>8.4400000000000003E-2</v>
      </c>
      <c r="EX88" s="342">
        <v>0.10527682317558784</v>
      </c>
      <c r="EY88" s="350">
        <f t="shared" si="104"/>
        <v>1.5312992461903688E-2</v>
      </c>
      <c r="EZ88" s="341"/>
      <c r="FA88" s="367"/>
      <c r="FB88" s="367"/>
      <c r="FC88" s="367"/>
      <c r="FD88" s="367"/>
      <c r="FE88" s="367">
        <v>3.6</v>
      </c>
      <c r="FF88" s="367">
        <v>6.1</v>
      </c>
      <c r="FG88" s="367"/>
      <c r="FH88" s="367">
        <v>1.2</v>
      </c>
      <c r="FI88" s="367">
        <v>1.6</v>
      </c>
      <c r="FJ88" s="367"/>
      <c r="FK88" s="367"/>
      <c r="FL88" s="367"/>
      <c r="FM88" s="343">
        <v>2.8</v>
      </c>
      <c r="FN88" s="343">
        <v>1.7</v>
      </c>
      <c r="FO88" s="343">
        <v>1.8</v>
      </c>
      <c r="FP88" s="343"/>
      <c r="FQ88" s="343"/>
      <c r="FR88" s="343">
        <v>0.9</v>
      </c>
      <c r="FS88" s="343"/>
      <c r="FT88" s="343">
        <v>1.5</v>
      </c>
      <c r="FU88" s="343">
        <v>2.2999999999999998</v>
      </c>
      <c r="FV88" s="343">
        <v>4</v>
      </c>
      <c r="FW88" s="344">
        <f t="shared" si="105"/>
        <v>27.499999999999996</v>
      </c>
      <c r="FX88" s="342">
        <f t="shared" si="106"/>
        <v>9.740210020865922E-2</v>
      </c>
    </row>
    <row r="89" spans="1:180">
      <c r="A89" s="349">
        <v>38292</v>
      </c>
      <c r="B89" s="340">
        <v>33.26</v>
      </c>
      <c r="C89" s="340">
        <v>30.64</v>
      </c>
      <c r="G89" s="342"/>
      <c r="H89" s="350"/>
      <c r="I89" s="340">
        <v>27.06</v>
      </c>
      <c r="J89" s="340">
        <v>25.15</v>
      </c>
      <c r="N89" s="342"/>
      <c r="O89" s="350"/>
      <c r="R89" s="341"/>
      <c r="S89" s="341"/>
      <c r="T89" s="341"/>
      <c r="U89" s="342"/>
      <c r="V89" s="341"/>
      <c r="W89" s="358">
        <v>58.69</v>
      </c>
      <c r="X89" s="358">
        <v>53.73</v>
      </c>
      <c r="Y89" s="344">
        <f t="shared" si="83"/>
        <v>56.209999999999994</v>
      </c>
      <c r="AA89" s="364"/>
      <c r="AB89" s="342"/>
      <c r="AC89" s="350"/>
      <c r="AD89" s="358">
        <v>59.85</v>
      </c>
      <c r="AE89" s="358">
        <v>55.01</v>
      </c>
      <c r="AF89" s="344">
        <f t="shared" si="84"/>
        <v>57.43</v>
      </c>
      <c r="AG89" s="344">
        <f t="shared" si="114"/>
        <v>1.52</v>
      </c>
      <c r="AH89" s="345">
        <v>9.4299999999999995E-2</v>
      </c>
      <c r="AI89" s="342">
        <f t="shared" si="85"/>
        <v>0.12510719843877083</v>
      </c>
      <c r="AJ89" s="350">
        <f t="shared" si="86"/>
        <v>1.6377669613802728E-2</v>
      </c>
      <c r="AK89" s="358">
        <v>41.53</v>
      </c>
      <c r="AL89" s="358">
        <v>39.46</v>
      </c>
      <c r="AM89" s="344">
        <f t="shared" si="87"/>
        <v>40.495000000000005</v>
      </c>
      <c r="AN89" s="344">
        <f t="shared" si="109"/>
        <v>1.78</v>
      </c>
      <c r="AO89" s="345">
        <v>4.7100000000000003E-2</v>
      </c>
      <c r="AP89" s="342">
        <f t="shared" si="107"/>
        <v>9.6395954517356941E-2</v>
      </c>
      <c r="AQ89" s="350">
        <f t="shared" si="108"/>
        <v>2.1382375365668269E-2</v>
      </c>
      <c r="AT89" s="341"/>
      <c r="AU89" s="341"/>
      <c r="AV89" s="341"/>
      <c r="AW89" s="342"/>
      <c r="AX89" s="341"/>
      <c r="AY89" s="358">
        <v>44.55</v>
      </c>
      <c r="AZ89" s="358">
        <v>40.950000000000003</v>
      </c>
      <c r="BA89" s="344">
        <f t="shared" si="115"/>
        <v>42.75</v>
      </c>
      <c r="BB89" s="343">
        <v>1.36</v>
      </c>
      <c r="BC89" s="345">
        <v>5.5E-2</v>
      </c>
      <c r="BD89" s="342">
        <f t="shared" si="116"/>
        <v>9.0775157252310779E-2</v>
      </c>
      <c r="BE89" s="350">
        <f t="shared" si="117"/>
        <v>3.9610977710099254E-3</v>
      </c>
      <c r="BF89" s="358">
        <v>39.65</v>
      </c>
      <c r="BG89" s="358">
        <v>36.89</v>
      </c>
      <c r="BH89" s="344">
        <f t="shared" si="91"/>
        <v>38.269999999999996</v>
      </c>
      <c r="BI89" s="344">
        <v>1.86</v>
      </c>
      <c r="BJ89" s="345">
        <v>2.7199999999999998E-2</v>
      </c>
      <c r="BK89" s="342">
        <f t="shared" si="119"/>
        <v>8.0768420464355728E-2</v>
      </c>
      <c r="BL89" s="350">
        <f t="shared" si="120"/>
        <v>4.699253554289789E-3</v>
      </c>
      <c r="BM89" s="341"/>
      <c r="BN89" s="341"/>
      <c r="BO89" s="341"/>
      <c r="BP89" s="341"/>
      <c r="BQ89" s="341"/>
      <c r="BR89" s="341"/>
      <c r="BS89" s="341"/>
      <c r="BT89" s="358">
        <v>34.130000000000003</v>
      </c>
      <c r="BU89" s="358">
        <v>31.34</v>
      </c>
      <c r="BV89" s="343"/>
      <c r="BW89" s="343"/>
      <c r="BY89" s="342"/>
      <c r="BZ89" s="350"/>
      <c r="CC89" s="344"/>
      <c r="CF89" s="342"/>
      <c r="CG89" s="341"/>
      <c r="CH89" s="365">
        <v>28.56</v>
      </c>
      <c r="CI89" s="365">
        <v>26.13</v>
      </c>
      <c r="CJ89" s="344">
        <f t="shared" si="94"/>
        <v>27.344999999999999</v>
      </c>
      <c r="CK89" s="344">
        <v>1</v>
      </c>
      <c r="CL89" s="345">
        <v>6.4000000000000001E-2</v>
      </c>
      <c r="CM89" s="342">
        <f t="shared" si="63"/>
        <v>0.10555317825093025</v>
      </c>
      <c r="CN89" s="350">
        <f t="shared" si="64"/>
        <v>1.0747232694640171E-2</v>
      </c>
      <c r="CO89" s="358">
        <v>45.25</v>
      </c>
      <c r="CP89" s="358">
        <v>42.55</v>
      </c>
      <c r="CQ89" s="344">
        <f t="shared" si="95"/>
        <v>43.9</v>
      </c>
      <c r="CR89" s="344">
        <v>2.16</v>
      </c>
      <c r="CS89" s="345">
        <v>4.2599999999999999E-2</v>
      </c>
      <c r="CT89" s="342">
        <f t="shared" si="96"/>
        <v>9.7656557500337193E-2</v>
      </c>
      <c r="CU89" s="350">
        <f t="shared" si="97"/>
        <v>6.0369508272935732E-3</v>
      </c>
      <c r="CV89" s="358">
        <v>24.35</v>
      </c>
      <c r="CW89" s="358">
        <v>22.7</v>
      </c>
      <c r="CX89" s="344">
        <f t="shared" si="111"/>
        <v>23.524999999999999</v>
      </c>
      <c r="CY89" s="344">
        <v>0.86</v>
      </c>
      <c r="CZ89" s="345">
        <v>4.6300000000000001E-2</v>
      </c>
      <c r="DA89" s="342">
        <f t="shared" si="112"/>
        <v>8.7147302623840961E-2</v>
      </c>
      <c r="DB89" s="350">
        <f t="shared" si="113"/>
        <v>5.7041870808332267E-3</v>
      </c>
      <c r="DC89" s="341"/>
      <c r="DD89" s="341"/>
      <c r="DE89" s="341"/>
      <c r="DF89" s="341"/>
      <c r="DG89" s="341"/>
      <c r="DH89" s="342"/>
      <c r="DI89" s="341"/>
      <c r="DL89" s="341"/>
      <c r="DM89" s="341"/>
      <c r="DN89" s="341"/>
      <c r="DO89" s="342"/>
      <c r="DP89" s="341"/>
      <c r="DQ89" s="358">
        <v>25.98</v>
      </c>
      <c r="DR89" s="358">
        <v>24.42</v>
      </c>
      <c r="DS89" s="344">
        <f t="shared" si="118"/>
        <v>25.200000000000003</v>
      </c>
      <c r="DT89" s="344">
        <v>0.82</v>
      </c>
      <c r="DU89" s="345">
        <v>3.6999999999999998E-2</v>
      </c>
      <c r="DV89" s="342"/>
      <c r="DW89" s="350"/>
      <c r="DX89" s="358"/>
      <c r="DY89" s="358"/>
      <c r="EA89" s="344"/>
      <c r="EC89" s="342"/>
      <c r="ED89" s="350"/>
      <c r="EE89" s="358">
        <v>30.97</v>
      </c>
      <c r="EF89" s="358">
        <v>28.2</v>
      </c>
      <c r="EG89" s="344">
        <f t="shared" si="98"/>
        <v>29.585000000000001</v>
      </c>
      <c r="EH89" s="358">
        <v>1.3</v>
      </c>
      <c r="EI89" s="345">
        <v>3.5700000000000003E-2</v>
      </c>
      <c r="EJ89" s="342">
        <v>8.4442492614112297E-2</v>
      </c>
      <c r="EK89" s="350">
        <f t="shared" si="99"/>
        <v>4.6059541425879438E-3</v>
      </c>
      <c r="EL89" s="365">
        <v>28.75</v>
      </c>
      <c r="EM89" s="365">
        <v>27.3</v>
      </c>
      <c r="EN89" s="344">
        <f t="shared" si="100"/>
        <v>28.024999999999999</v>
      </c>
      <c r="EO89" s="344">
        <v>1.1200000000000001</v>
      </c>
      <c r="EP89" s="345">
        <v>4.3299999999999998E-2</v>
      </c>
      <c r="EQ89" s="342">
        <f t="shared" si="101"/>
        <v>8.7886471122038401E-2</v>
      </c>
      <c r="ER89" s="350">
        <f t="shared" si="102"/>
        <v>7.350504857479576E-3</v>
      </c>
      <c r="ES89" s="358">
        <v>51.54</v>
      </c>
      <c r="ET89" s="358">
        <v>47.36</v>
      </c>
      <c r="EU89" s="344">
        <f t="shared" si="103"/>
        <v>49.45</v>
      </c>
      <c r="EV89" s="344">
        <v>0.86</v>
      </c>
      <c r="EW89" s="345">
        <v>8.5599999999999996E-2</v>
      </c>
      <c r="EX89" s="342">
        <v>0.10561053357189865</v>
      </c>
      <c r="EY89" s="350">
        <f t="shared" si="104"/>
        <v>1.5361532155912532E-2</v>
      </c>
      <c r="EZ89" s="341"/>
      <c r="FA89" s="367"/>
      <c r="FB89" s="367"/>
      <c r="FC89" s="367"/>
      <c r="FD89" s="367"/>
      <c r="FE89" s="367">
        <v>3.6</v>
      </c>
      <c r="FF89" s="367">
        <v>6.1</v>
      </c>
      <c r="FG89" s="367"/>
      <c r="FH89" s="367">
        <v>1.2</v>
      </c>
      <c r="FI89" s="367">
        <v>1.6</v>
      </c>
      <c r="FJ89" s="367"/>
      <c r="FK89" s="367"/>
      <c r="FL89" s="367"/>
      <c r="FM89" s="343">
        <v>2.8</v>
      </c>
      <c r="FN89" s="343">
        <v>1.7</v>
      </c>
      <c r="FO89" s="343">
        <v>1.8</v>
      </c>
      <c r="FP89" s="343"/>
      <c r="FQ89" s="343"/>
      <c r="FR89" s="343">
        <v>0.9</v>
      </c>
      <c r="FS89" s="343"/>
      <c r="FT89" s="343">
        <v>1.5</v>
      </c>
      <c r="FU89" s="343">
        <v>2.2999999999999998</v>
      </c>
      <c r="FV89" s="343">
        <v>4</v>
      </c>
      <c r="FW89" s="344">
        <f t="shared" si="105"/>
        <v>27.499999999999996</v>
      </c>
      <c r="FX89" s="342">
        <f t="shared" si="106"/>
        <v>9.6226758063517742E-2</v>
      </c>
    </row>
    <row r="90" spans="1:180">
      <c r="A90" s="349">
        <v>38322</v>
      </c>
      <c r="B90" s="340"/>
      <c r="C90" s="340"/>
      <c r="G90" s="342"/>
      <c r="H90" s="350"/>
      <c r="I90" s="340"/>
      <c r="J90" s="340"/>
      <c r="N90" s="342"/>
      <c r="O90" s="350"/>
      <c r="R90" s="341"/>
      <c r="S90" s="341"/>
      <c r="T90" s="341"/>
      <c r="U90" s="342"/>
      <c r="V90" s="341"/>
      <c r="W90" s="358"/>
      <c r="X90" s="358"/>
      <c r="AA90" s="364"/>
      <c r="AB90" s="342"/>
      <c r="AC90" s="350"/>
      <c r="AD90" s="358">
        <v>61.18</v>
      </c>
      <c r="AE90" s="358">
        <v>56.54</v>
      </c>
      <c r="AF90" s="344">
        <f t="shared" si="84"/>
        <v>58.86</v>
      </c>
      <c r="AG90" s="344">
        <f t="shared" si="114"/>
        <v>1.52</v>
      </c>
      <c r="AH90" s="345">
        <v>9.4899999999999998E-2</v>
      </c>
      <c r="AI90" s="342">
        <f t="shared" si="85"/>
        <v>0.12496759664304746</v>
      </c>
      <c r="AJ90" s="350">
        <f t="shared" si="86"/>
        <v>1.7253436161647977E-2</v>
      </c>
      <c r="AK90" s="358">
        <v>39.869999999999997</v>
      </c>
      <c r="AL90" s="358">
        <v>37.57</v>
      </c>
      <c r="AM90" s="344">
        <f t="shared" si="87"/>
        <v>38.72</v>
      </c>
      <c r="AN90" s="344">
        <f t="shared" si="109"/>
        <v>1.78</v>
      </c>
      <c r="AO90" s="345">
        <v>4.3299999999999998E-2</v>
      </c>
      <c r="AP90" s="342">
        <f t="shared" si="107"/>
        <v>9.4709470443147037E-2</v>
      </c>
      <c r="AQ90" s="350">
        <f t="shared" si="108"/>
        <v>2.2156386182289434E-2</v>
      </c>
      <c r="AT90" s="341"/>
      <c r="AU90" s="341"/>
      <c r="AV90" s="341"/>
      <c r="AW90" s="342"/>
      <c r="AX90" s="341"/>
      <c r="AY90" s="358">
        <v>44.43</v>
      </c>
      <c r="AZ90" s="358">
        <v>42.35</v>
      </c>
      <c r="BA90" s="344">
        <f t="shared" si="115"/>
        <v>43.39</v>
      </c>
      <c r="BB90" s="343">
        <v>1.36</v>
      </c>
      <c r="BC90" s="345">
        <v>5.6000000000000001E-2</v>
      </c>
      <c r="BD90" s="342">
        <f t="shared" si="116"/>
        <v>9.1274360520176012E-2</v>
      </c>
      <c r="BE90" s="350">
        <f t="shared" si="117"/>
        <v>4.2005458341020608E-3</v>
      </c>
      <c r="BF90" s="358">
        <v>38</v>
      </c>
      <c r="BG90" s="358">
        <v>35.89</v>
      </c>
      <c r="BH90" s="344">
        <f t="shared" si="91"/>
        <v>36.945</v>
      </c>
      <c r="BI90" s="344">
        <v>1.86</v>
      </c>
      <c r="BJ90" s="345">
        <v>2.1499999999999998E-2</v>
      </c>
      <c r="BK90" s="342">
        <f t="shared" si="119"/>
        <v>7.6719586405273432E-2</v>
      </c>
      <c r="BL90" s="350">
        <f t="shared" si="120"/>
        <v>4.7076256279362421E-3</v>
      </c>
      <c r="BM90" s="341"/>
      <c r="BN90" s="341"/>
      <c r="BO90" s="341"/>
      <c r="BP90" s="341"/>
      <c r="BQ90" s="341"/>
      <c r="BR90" s="341"/>
      <c r="BS90" s="341"/>
      <c r="BT90" s="358">
        <v>34.06</v>
      </c>
      <c r="BU90" s="358">
        <v>32.04</v>
      </c>
      <c r="BV90" s="343">
        <f>AVERAGE(BT90:BU90)</f>
        <v>33.049999999999997</v>
      </c>
      <c r="BW90" s="343">
        <v>1.3</v>
      </c>
      <c r="BX90" s="345">
        <v>5.5E-2</v>
      </c>
      <c r="BY90" s="342">
        <f>+((((((BW90/4)*(1+BX90)^0.25))/(BV90*0.95))+(1+BX90)^(0.25))^4)-1</f>
        <v>9.936474940217499E-2</v>
      </c>
      <c r="BZ90" s="350">
        <f>BY90*($FK90/$FW90)</f>
        <v>3.3343875638313764E-3</v>
      </c>
      <c r="CC90" s="344"/>
      <c r="CF90" s="342"/>
      <c r="CG90" s="341"/>
      <c r="CH90" s="365">
        <v>28.99</v>
      </c>
      <c r="CI90" s="365">
        <v>26.85</v>
      </c>
      <c r="CJ90" s="344">
        <f t="shared" si="94"/>
        <v>27.92</v>
      </c>
      <c r="CK90" s="344">
        <v>1</v>
      </c>
      <c r="CL90" s="345">
        <v>6.4000000000000001E-2</v>
      </c>
      <c r="CM90" s="342">
        <f t="shared" si="63"/>
        <v>0.10468533128508262</v>
      </c>
      <c r="CN90" s="350">
        <f t="shared" si="64"/>
        <v>1.1241377856116255E-2</v>
      </c>
      <c r="CO90" s="358">
        <v>45.38</v>
      </c>
      <c r="CP90" s="358">
        <v>43.46</v>
      </c>
      <c r="CQ90" s="344">
        <f t="shared" si="95"/>
        <v>44.42</v>
      </c>
      <c r="CR90" s="344">
        <v>2.16</v>
      </c>
      <c r="CS90" s="345">
        <v>4.2599999999999999E-2</v>
      </c>
      <c r="CT90" s="342">
        <f t="shared" si="96"/>
        <v>9.6999698401080581E-2</v>
      </c>
      <c r="CU90" s="350">
        <f t="shared" si="97"/>
        <v>6.3240455333398666E-3</v>
      </c>
      <c r="CV90" s="358">
        <v>23.89</v>
      </c>
      <c r="CW90" s="358">
        <v>22.75</v>
      </c>
      <c r="CX90" s="344">
        <f t="shared" si="111"/>
        <v>23.32</v>
      </c>
      <c r="CY90" s="344">
        <v>0.86</v>
      </c>
      <c r="CZ90" s="345">
        <v>5.1999999999999998E-2</v>
      </c>
      <c r="DA90" s="342">
        <f t="shared" si="112"/>
        <v>9.343611074544067E-2</v>
      </c>
      <c r="DB90" s="350">
        <f t="shared" si="113"/>
        <v>6.4500479133957137E-3</v>
      </c>
      <c r="DC90" s="341"/>
      <c r="DD90" s="341"/>
      <c r="DE90" s="341"/>
      <c r="DF90" s="341"/>
      <c r="DG90" s="341"/>
      <c r="DH90" s="342"/>
      <c r="DI90" s="341"/>
      <c r="DL90" s="341"/>
      <c r="DM90" s="341"/>
      <c r="DN90" s="341"/>
      <c r="DO90" s="342"/>
      <c r="DP90" s="341"/>
      <c r="DQ90" s="358">
        <v>26.15</v>
      </c>
      <c r="DR90" s="358">
        <v>24.46</v>
      </c>
      <c r="DS90" s="344">
        <f t="shared" si="118"/>
        <v>25.305</v>
      </c>
      <c r="DT90" s="344">
        <v>0.82</v>
      </c>
      <c r="DU90" s="345">
        <v>3.6999999999999998E-2</v>
      </c>
      <c r="DV90" s="342"/>
      <c r="DW90" s="350"/>
      <c r="DX90" s="358"/>
      <c r="DY90" s="358"/>
      <c r="EA90" s="344"/>
      <c r="EC90" s="342"/>
      <c r="ED90" s="350"/>
      <c r="EE90" s="358">
        <v>31.43</v>
      </c>
      <c r="EF90" s="358">
        <v>29.63</v>
      </c>
      <c r="EG90" s="344">
        <f t="shared" si="98"/>
        <v>30.53</v>
      </c>
      <c r="EH90" s="358">
        <v>1.3</v>
      </c>
      <c r="EI90" s="345">
        <v>3.8800000000000001E-2</v>
      </c>
      <c r="EJ90" s="342">
        <v>8.6149756565505164E-2</v>
      </c>
      <c r="EK90" s="350">
        <f t="shared" si="99"/>
        <v>4.9558824486388405E-3</v>
      </c>
      <c r="EL90" s="365"/>
      <c r="EM90" s="365"/>
      <c r="EN90" s="344"/>
      <c r="EP90" s="345"/>
      <c r="EQ90" s="342"/>
      <c r="ER90" s="350"/>
      <c r="ES90" s="358">
        <v>52.12</v>
      </c>
      <c r="ET90" s="358">
        <v>47.4</v>
      </c>
      <c r="EU90" s="344">
        <f t="shared" si="103"/>
        <v>49.76</v>
      </c>
      <c r="EV90" s="344">
        <v>0.86</v>
      </c>
      <c r="EW90" s="345">
        <v>8.6900000000000005E-2</v>
      </c>
      <c r="EX90" s="342">
        <v>0.10680883226572768</v>
      </c>
      <c r="EY90" s="350">
        <f t="shared" si="104"/>
        <v>1.6384864010082868E-2</v>
      </c>
      <c r="EZ90" s="341"/>
      <c r="FA90" s="367"/>
      <c r="FB90" s="367"/>
      <c r="FC90" s="367"/>
      <c r="FD90" s="367"/>
      <c r="FE90" s="367">
        <v>3.6</v>
      </c>
      <c r="FF90" s="367">
        <v>6.1</v>
      </c>
      <c r="FG90" s="367"/>
      <c r="FH90" s="367">
        <v>1.2</v>
      </c>
      <c r="FI90" s="367">
        <v>1.6</v>
      </c>
      <c r="FJ90" s="367"/>
      <c r="FK90" s="367">
        <v>0.875</v>
      </c>
      <c r="FL90" s="367"/>
      <c r="FM90" s="343">
        <v>2.8</v>
      </c>
      <c r="FN90" s="343">
        <v>1.7</v>
      </c>
      <c r="FO90" s="343">
        <v>1.8</v>
      </c>
      <c r="FP90" s="343"/>
      <c r="FQ90" s="343"/>
      <c r="FR90" s="343">
        <v>0.9</v>
      </c>
      <c r="FS90" s="343"/>
      <c r="FT90" s="343">
        <v>1.5</v>
      </c>
      <c r="FU90" s="343"/>
      <c r="FV90" s="343">
        <v>4</v>
      </c>
      <c r="FW90" s="344">
        <f t="shared" si="105"/>
        <v>26.074999999999996</v>
      </c>
      <c r="FX90" s="342">
        <f t="shared" si="106"/>
        <v>9.7008599131380643E-2</v>
      </c>
    </row>
    <row r="91" spans="1:180">
      <c r="A91" s="349">
        <v>38353</v>
      </c>
      <c r="B91" s="340">
        <v>34.799999999999997</v>
      </c>
      <c r="C91" s="340">
        <v>32</v>
      </c>
      <c r="D91" s="337">
        <f t="shared" ref="D91:D120" si="121">AVERAGE(B91:C91)</f>
        <v>33.4</v>
      </c>
      <c r="E91" s="337">
        <v>1.1599999999999999</v>
      </c>
      <c r="F91" s="338">
        <v>4.3299999999999998E-2</v>
      </c>
      <c r="G91" s="342">
        <f t="shared" ref="G91:G120" si="122">+((((((E91/4)*(1+F91)^0.25))/(D91*0.95))+(1+F91)^(0.25))^4)-1</f>
        <v>8.1967533953277272E-2</v>
      </c>
      <c r="H91" s="350">
        <f t="shared" ref="H91:H120" si="123">G91*($FA91/$FW91)</f>
        <v>4.9811465602936913E-3</v>
      </c>
      <c r="I91" s="340">
        <v>27.7</v>
      </c>
      <c r="J91" s="340">
        <v>25.9</v>
      </c>
      <c r="K91" s="340">
        <f t="shared" ref="K91:K154" si="124">AVERAGE(I91:J91)</f>
        <v>26.799999999999997</v>
      </c>
      <c r="L91" s="340">
        <v>1.24</v>
      </c>
      <c r="M91" s="338">
        <v>4.3999999999999997E-2</v>
      </c>
      <c r="N91" s="342">
        <f t="shared" ref="N91:N154" si="125">+((((((L91/4)*(1+M91)^0.25))/(K91*0.95))+(1+M91)^(0.25))^4)-1</f>
        <v>9.5783043150345026E-2</v>
      </c>
      <c r="O91" s="350">
        <f t="shared" ref="O91:O154" si="126">N91*($FB91/$FW91)</f>
        <v>4.2038472685836789E-3</v>
      </c>
      <c r="U91" s="342"/>
      <c r="Z91" s="344">
        <v>0.38400000000000001</v>
      </c>
      <c r="AB91" s="342"/>
      <c r="AC91" s="351"/>
      <c r="AD91" s="358">
        <v>61.18</v>
      </c>
      <c r="AE91" s="358">
        <v>55.78</v>
      </c>
      <c r="AF91" s="344">
        <f t="shared" si="84"/>
        <v>58.480000000000004</v>
      </c>
      <c r="AG91" s="344">
        <f t="shared" si="114"/>
        <v>1.52</v>
      </c>
      <c r="AH91" s="345">
        <v>9.4899999999999998E-2</v>
      </c>
      <c r="AI91" s="342">
        <f t="shared" si="85"/>
        <v>0.1251649766472982</v>
      </c>
      <c r="AJ91" s="350">
        <f t="shared" si="86"/>
        <v>1.5212488721481216E-2</v>
      </c>
      <c r="AK91" s="358">
        <v>39.79</v>
      </c>
      <c r="AL91" s="358">
        <v>38.04</v>
      </c>
      <c r="AM91" s="344">
        <f t="shared" si="87"/>
        <v>38.914999999999999</v>
      </c>
      <c r="AN91" s="344">
        <f>0.455*4</f>
        <v>1.82</v>
      </c>
      <c r="AO91" s="345">
        <v>4.3299999999999998E-2</v>
      </c>
      <c r="AP91" s="342">
        <f t="shared" si="107"/>
        <v>9.5617775255776527E-2</v>
      </c>
      <c r="AQ91" s="350">
        <f t="shared" si="108"/>
        <v>2.033733909896665E-2</v>
      </c>
      <c r="AW91" s="342"/>
      <c r="AY91" s="358">
        <v>44.09</v>
      </c>
      <c r="AZ91" s="358">
        <v>41.2</v>
      </c>
      <c r="BA91" s="344">
        <f t="shared" si="115"/>
        <v>42.645000000000003</v>
      </c>
      <c r="BB91" s="343">
        <v>1.36</v>
      </c>
      <c r="BC91" s="345">
        <v>5.6000000000000001E-2</v>
      </c>
      <c r="BD91" s="342">
        <f t="shared" si="116"/>
        <v>9.1898344373495089E-2</v>
      </c>
      <c r="BE91" s="350">
        <f t="shared" si="117"/>
        <v>3.723092952336061E-3</v>
      </c>
      <c r="BF91" s="358">
        <v>37.299999999999997</v>
      </c>
      <c r="BG91" s="358">
        <v>35.5</v>
      </c>
      <c r="BH91" s="344">
        <f t="shared" si="91"/>
        <v>36.4</v>
      </c>
      <c r="BI91" s="344">
        <v>1.86</v>
      </c>
      <c r="BJ91" s="345">
        <v>2.1499999999999998E-2</v>
      </c>
      <c r="BK91" s="342">
        <f t="shared" si="119"/>
        <v>7.7563004418095494E-2</v>
      </c>
      <c r="BL91" s="350">
        <f t="shared" si="120"/>
        <v>4.1897639118485082E-3</v>
      </c>
      <c r="BT91" s="358">
        <v>34.020000000000003</v>
      </c>
      <c r="BU91" s="358">
        <v>32.42</v>
      </c>
      <c r="BV91" s="343">
        <f>AVERAGE(BT91:BU91)</f>
        <v>33.22</v>
      </c>
      <c r="BW91" s="343">
        <v>1.3</v>
      </c>
      <c r="BX91" s="345">
        <v>5.5E-2</v>
      </c>
      <c r="BY91" s="342">
        <f>+((((((BW91/4)*(1+BX91)^0.25))/(BV91*0.95))+(1+BX91)^(0.25))^4)-1</f>
        <v>9.9134216513164342E-2</v>
      </c>
      <c r="BZ91" s="350">
        <f>BY91*($FK91/$FW91)</f>
        <v>3.012180785342604E-3</v>
      </c>
      <c r="CF91" s="342"/>
      <c r="CH91" s="358">
        <v>28.55</v>
      </c>
      <c r="CI91" s="358">
        <v>26.86</v>
      </c>
      <c r="CJ91" s="344">
        <f t="shared" si="94"/>
        <v>27.704999999999998</v>
      </c>
      <c r="CK91" s="344">
        <v>1</v>
      </c>
      <c r="CL91" s="345">
        <v>6.4000000000000001E-2</v>
      </c>
      <c r="CM91" s="342">
        <f t="shared" si="63"/>
        <v>0.10500555451795313</v>
      </c>
      <c r="CN91" s="350">
        <f t="shared" si="64"/>
        <v>1.0280759895410673E-2</v>
      </c>
      <c r="CO91" s="358">
        <v>44.32</v>
      </c>
      <c r="CP91" s="358">
        <v>41.95</v>
      </c>
      <c r="CQ91" s="344">
        <f t="shared" si="95"/>
        <v>43.135000000000005</v>
      </c>
      <c r="CR91" s="344">
        <f>0.545*4</f>
        <v>2.1800000000000002</v>
      </c>
      <c r="CS91" s="345">
        <v>4.2599999999999999E-2</v>
      </c>
      <c r="CT91" s="342">
        <f t="shared" si="96"/>
        <v>9.9181581517751471E-2</v>
      </c>
      <c r="CU91" s="350">
        <f t="shared" si="97"/>
        <v>5.5584546022777676E-3</v>
      </c>
      <c r="CV91" s="358">
        <v>23.5</v>
      </c>
      <c r="CW91" s="358">
        <v>22.01</v>
      </c>
      <c r="CX91" s="344">
        <f t="shared" si="111"/>
        <v>22.755000000000003</v>
      </c>
      <c r="CY91" s="344">
        <v>0.92</v>
      </c>
      <c r="CZ91" s="345">
        <v>5.1999999999999998E-2</v>
      </c>
      <c r="DA91" s="342">
        <f t="shared" si="112"/>
        <v>9.7491266144057009E-2</v>
      </c>
      <c r="DB91" s="350">
        <f t="shared" si="113"/>
        <v>5.8916058878413944E-3</v>
      </c>
      <c r="DH91" s="342"/>
      <c r="DO91" s="342"/>
      <c r="DQ91" s="358">
        <v>25.68</v>
      </c>
      <c r="DR91" s="358">
        <v>24</v>
      </c>
      <c r="DS91" s="344">
        <f t="shared" si="118"/>
        <v>24.84</v>
      </c>
      <c r="DT91" s="344">
        <v>0.82</v>
      </c>
      <c r="DU91" s="345">
        <v>3.6999999999999998E-2</v>
      </c>
      <c r="DV91" s="342">
        <f>+((((((DT91/4)*(1+DU91)^0.25))/(DS91*0.95))+(1+DU91)^(0.25))^4)-1</f>
        <v>7.3506690948208497E-2</v>
      </c>
      <c r="DW91" s="350">
        <f>DV91*($FR91/$FW91)</f>
        <v>2.2334916223290908E-3</v>
      </c>
      <c r="EC91" s="342"/>
      <c r="EE91" s="358">
        <v>31.27</v>
      </c>
      <c r="EF91" s="358">
        <v>28.85</v>
      </c>
      <c r="EG91" s="344">
        <f t="shared" si="98"/>
        <v>30.060000000000002</v>
      </c>
      <c r="EH91" s="358">
        <v>1.3</v>
      </c>
      <c r="EI91" s="345">
        <v>3.8800000000000001E-2</v>
      </c>
      <c r="EJ91" s="342">
        <v>8.6902704523411645E-2</v>
      </c>
      <c r="EK91" s="350">
        <f t="shared" si="99"/>
        <v>4.3128621083529757E-3</v>
      </c>
      <c r="EQ91" s="342"/>
      <c r="ER91" s="350"/>
      <c r="ES91" s="358">
        <v>51.52</v>
      </c>
      <c r="ET91" s="358">
        <v>46.73</v>
      </c>
      <c r="EU91" s="344">
        <f t="shared" si="103"/>
        <v>49.125</v>
      </c>
      <c r="EV91" s="344">
        <v>0.86</v>
      </c>
      <c r="EW91" s="342">
        <v>8.6400000000000005E-2</v>
      </c>
      <c r="EX91" s="342">
        <v>0.10655867731945379</v>
      </c>
      <c r="EY91" s="350">
        <f t="shared" si="104"/>
        <v>1.510960313105017E-2</v>
      </c>
      <c r="FA91" s="365">
        <v>1.8</v>
      </c>
      <c r="FB91" s="365">
        <v>1.3</v>
      </c>
      <c r="FE91" s="346">
        <v>3.6</v>
      </c>
      <c r="FF91" s="346">
        <v>6.3</v>
      </c>
      <c r="FH91" s="346">
        <v>1.2</v>
      </c>
      <c r="FI91" s="346">
        <v>1.6</v>
      </c>
      <c r="FK91" s="346">
        <v>0.9</v>
      </c>
      <c r="FM91" s="344">
        <v>2.9</v>
      </c>
      <c r="FN91" s="344">
        <v>1.66</v>
      </c>
      <c r="FO91" s="344">
        <v>1.79</v>
      </c>
      <c r="FR91" s="344">
        <v>0.9</v>
      </c>
      <c r="FT91" s="344">
        <v>1.47</v>
      </c>
      <c r="FV91" s="344">
        <v>4.2</v>
      </c>
      <c r="FW91" s="344">
        <f t="shared" si="105"/>
        <v>29.619999999999994</v>
      </c>
      <c r="FX91" s="342">
        <f t="shared" si="106"/>
        <v>9.9046636546114494E-2</v>
      </c>
    </row>
    <row r="92" spans="1:180">
      <c r="A92" s="349">
        <v>38384</v>
      </c>
      <c r="B92" s="340">
        <v>36.090000000000003</v>
      </c>
      <c r="C92" s="340">
        <v>33.909999999999997</v>
      </c>
      <c r="D92" s="337">
        <f t="shared" si="121"/>
        <v>35</v>
      </c>
      <c r="E92" s="337">
        <v>1.1599999999999999</v>
      </c>
      <c r="F92" s="338">
        <v>4.3200000000000002E-2</v>
      </c>
      <c r="G92" s="342">
        <f t="shared" si="122"/>
        <v>8.0073256969492634E-2</v>
      </c>
      <c r="H92" s="350">
        <f t="shared" si="123"/>
        <v>5.7928696262046645E-3</v>
      </c>
      <c r="I92" s="340">
        <v>29.15</v>
      </c>
      <c r="J92" s="340">
        <v>27.2</v>
      </c>
      <c r="K92" s="340">
        <f t="shared" si="124"/>
        <v>28.174999999999997</v>
      </c>
      <c r="L92" s="340">
        <v>1.24</v>
      </c>
      <c r="M92" s="338">
        <v>4.3999999999999997E-2</v>
      </c>
      <c r="N92" s="342">
        <f t="shared" si="125"/>
        <v>9.3212125543986168E-2</v>
      </c>
      <c r="O92" s="350">
        <f t="shared" si="126"/>
        <v>6.5901371233005679E-3</v>
      </c>
      <c r="U92" s="342"/>
      <c r="Z92" s="344">
        <v>0.38400000000000001</v>
      </c>
      <c r="AB92" s="342"/>
      <c r="AD92" s="358">
        <v>60.06</v>
      </c>
      <c r="AE92" s="358">
        <v>56.96</v>
      </c>
      <c r="AF92" s="344">
        <f t="shared" si="84"/>
        <v>58.510000000000005</v>
      </c>
      <c r="AG92" s="344">
        <f t="shared" si="114"/>
        <v>1.52</v>
      </c>
      <c r="AH92" s="345">
        <v>9.5000000000000001E-2</v>
      </c>
      <c r="AI92" s="342">
        <f t="shared" si="85"/>
        <v>0.12525206259792832</v>
      </c>
      <c r="AJ92" s="350">
        <f t="shared" si="86"/>
        <v>1.4415725718275209E-2</v>
      </c>
      <c r="AK92" s="358">
        <v>40.61</v>
      </c>
      <c r="AL92" s="358">
        <v>39.020000000000003</v>
      </c>
      <c r="AM92" s="344">
        <f t="shared" si="87"/>
        <v>39.814999999999998</v>
      </c>
      <c r="AN92" s="344">
        <v>1.82</v>
      </c>
      <c r="AO92" s="345">
        <v>4.2000000000000003E-2</v>
      </c>
      <c r="AP92" s="342">
        <f t="shared" si="107"/>
        <v>9.3050174786139861E-2</v>
      </c>
      <c r="AQ92" s="350">
        <f t="shared" si="108"/>
        <v>1.9277083234221674E-2</v>
      </c>
      <c r="AW92" s="342"/>
      <c r="AX92" s="342"/>
      <c r="AY92" s="358">
        <v>44.66</v>
      </c>
      <c r="AZ92" s="358">
        <v>42.98</v>
      </c>
      <c r="BA92" s="344">
        <f t="shared" si="115"/>
        <v>43.819999999999993</v>
      </c>
      <c r="BB92" s="343">
        <v>1.36</v>
      </c>
      <c r="BC92" s="345">
        <v>5.8599999999999999E-2</v>
      </c>
      <c r="BD92" s="342">
        <f t="shared" si="116"/>
        <v>9.3609970364459949E-2</v>
      </c>
      <c r="BE92" s="350">
        <f t="shared" si="117"/>
        <v>3.3860890299541586E-3</v>
      </c>
      <c r="BF92" s="358">
        <v>38.33</v>
      </c>
      <c r="BG92" s="358">
        <v>36.369999999999997</v>
      </c>
      <c r="BH92" s="344">
        <f t="shared" si="91"/>
        <v>37.349999999999994</v>
      </c>
      <c r="BI92" s="344">
        <v>1.86</v>
      </c>
      <c r="BJ92" s="345">
        <v>1.83E-2</v>
      </c>
      <c r="BK92" s="342">
        <f t="shared" si="119"/>
        <v>7.2738006099767327E-2</v>
      </c>
      <c r="BL92" s="350">
        <f t="shared" si="120"/>
        <v>3.8270572101160058E-3</v>
      </c>
      <c r="BM92" s="342"/>
      <c r="BN92" s="342"/>
      <c r="BO92" s="342"/>
      <c r="BP92" s="342"/>
      <c r="BQ92" s="342"/>
      <c r="BR92" s="342"/>
      <c r="BS92" s="342"/>
      <c r="BT92" s="358">
        <v>37.24</v>
      </c>
      <c r="BU92" s="358">
        <v>33.729999999999997</v>
      </c>
      <c r="BV92" s="343">
        <f>AVERAGE(BT92:BU92)</f>
        <v>35.484999999999999</v>
      </c>
      <c r="BW92" s="343">
        <v>1.3</v>
      </c>
      <c r="BX92" s="345">
        <v>5.5E-2</v>
      </c>
      <c r="BY92" s="342">
        <f>+((((((BW92/4)*(1+BX92)^0.25))/(BV92*0.95))+(1+BX92)^(0.25))^4)-1</f>
        <v>9.6276489065513449E-2</v>
      </c>
      <c r="BZ92" s="350">
        <f>BY92*($FK92/$FW92)</f>
        <v>2.8493535073647524E-3</v>
      </c>
      <c r="CF92" s="342"/>
      <c r="CG92" s="342"/>
      <c r="CH92" s="358">
        <v>29.8</v>
      </c>
      <c r="CI92" s="358">
        <v>27.79</v>
      </c>
      <c r="CJ92" s="344">
        <f t="shared" si="94"/>
        <v>28.795000000000002</v>
      </c>
      <c r="CK92" s="344">
        <v>1</v>
      </c>
      <c r="CL92" s="345">
        <v>6.5000000000000002E-2</v>
      </c>
      <c r="CM92" s="342">
        <f t="shared" si="63"/>
        <v>0.10446915958809333</v>
      </c>
      <c r="CN92" s="350">
        <f t="shared" si="64"/>
        <v>9.6189952925570983E-3</v>
      </c>
      <c r="CO92" s="358">
        <v>44</v>
      </c>
      <c r="CP92" s="358">
        <v>41.8</v>
      </c>
      <c r="CQ92" s="344">
        <f t="shared" si="95"/>
        <v>42.9</v>
      </c>
      <c r="CR92" s="344">
        <f>0.545*4</f>
        <v>2.1800000000000002</v>
      </c>
      <c r="CS92" s="345">
        <v>4.2599999999999999E-2</v>
      </c>
      <c r="CT92" s="342">
        <f t="shared" si="96"/>
        <v>9.949773065793166E-2</v>
      </c>
      <c r="CU92" s="350">
        <f t="shared" si="97"/>
        <v>5.3985943961061241E-3</v>
      </c>
      <c r="CV92" s="358">
        <v>24.27</v>
      </c>
      <c r="CW92" s="358">
        <v>22.65</v>
      </c>
      <c r="CX92" s="344">
        <f t="shared" si="111"/>
        <v>23.46</v>
      </c>
      <c r="CY92" s="344">
        <v>0.92</v>
      </c>
      <c r="CZ92" s="345">
        <v>5.2499999999999998E-2</v>
      </c>
      <c r="DA92" s="342">
        <f t="shared" si="112"/>
        <v>9.6624043378202185E-2</v>
      </c>
      <c r="DB92" s="350">
        <f t="shared" si="113"/>
        <v>5.6239578026773393E-3</v>
      </c>
      <c r="DH92" s="342"/>
      <c r="DI92" s="342"/>
      <c r="DJ92" s="361"/>
      <c r="DO92" s="342"/>
      <c r="DQ92" s="358">
        <v>25.9</v>
      </c>
      <c r="DR92" s="358">
        <v>24</v>
      </c>
      <c r="DS92" s="344">
        <f t="shared" si="118"/>
        <v>24.95</v>
      </c>
      <c r="DT92" s="344">
        <v>0.82</v>
      </c>
      <c r="DU92" s="345">
        <v>6.4699999999999994E-2</v>
      </c>
      <c r="DV92" s="342">
        <f>+((((((DT92/4)*(1+DU92)^0.25))/(DS92*0.95))+(1+DU92)^(0.25))^4)-1</f>
        <v>0.10201445429490019</v>
      </c>
      <c r="DW92" s="350">
        <f>DV92*($FR92/$FW92)</f>
        <v>3.0191716167514036E-3</v>
      </c>
      <c r="EC92" s="342"/>
      <c r="ED92" s="342"/>
      <c r="EE92" s="358">
        <v>31.66</v>
      </c>
      <c r="EF92" s="358">
        <v>29.93</v>
      </c>
      <c r="EG92" s="344">
        <f t="shared" si="98"/>
        <v>30.795000000000002</v>
      </c>
      <c r="EH92" s="358">
        <v>1.3</v>
      </c>
      <c r="EI92" s="345">
        <v>3.8800000000000001E-2</v>
      </c>
      <c r="EJ92" s="342">
        <v>8.5735521600406983E-2</v>
      </c>
      <c r="EK92" s="350">
        <f t="shared" si="99"/>
        <v>4.0598208189604103E-3</v>
      </c>
      <c r="EL92" s="365"/>
      <c r="EM92" s="365"/>
      <c r="EN92" s="365"/>
      <c r="EO92" s="358"/>
      <c r="EP92" s="365"/>
      <c r="EQ92" s="342"/>
      <c r="ER92" s="350"/>
      <c r="ES92" s="358">
        <v>53.57</v>
      </c>
      <c r="ET92" s="358">
        <v>49.38</v>
      </c>
      <c r="EU92" s="344">
        <f t="shared" si="103"/>
        <v>51.475000000000001</v>
      </c>
      <c r="EV92" s="358">
        <v>0.86</v>
      </c>
      <c r="EW92" s="342">
        <v>8.5000000000000006E-2</v>
      </c>
      <c r="EX92" s="342">
        <v>0.10420752086963936</v>
      </c>
      <c r="EY92" s="350">
        <f t="shared" si="104"/>
        <v>1.4049682195512048E-2</v>
      </c>
      <c r="EZ92" s="342"/>
      <c r="FA92" s="365">
        <v>2.2000000000000002</v>
      </c>
      <c r="FB92" s="365">
        <v>2.15</v>
      </c>
      <c r="FC92" s="365"/>
      <c r="FE92" s="346">
        <v>3.5</v>
      </c>
      <c r="FF92" s="346">
        <v>6.3</v>
      </c>
      <c r="FH92" s="346">
        <v>1.1000000000000001</v>
      </c>
      <c r="FI92" s="346">
        <v>1.6</v>
      </c>
      <c r="FK92" s="346">
        <v>0.9</v>
      </c>
      <c r="FM92" s="344">
        <v>2.8</v>
      </c>
      <c r="FN92" s="344">
        <v>1.65</v>
      </c>
      <c r="FO92" s="344">
        <v>1.77</v>
      </c>
      <c r="FR92" s="344">
        <v>0.9</v>
      </c>
      <c r="FT92" s="344">
        <v>1.44</v>
      </c>
      <c r="FV92" s="344">
        <v>4.0999999999999996</v>
      </c>
      <c r="FW92" s="344">
        <f t="shared" si="105"/>
        <v>30.409999999999997</v>
      </c>
      <c r="FX92" s="342">
        <f t="shared" si="106"/>
        <v>9.790853757200145E-2</v>
      </c>
    </row>
    <row r="93" spans="1:180">
      <c r="A93" s="349">
        <v>38412</v>
      </c>
      <c r="B93" s="340">
        <v>35.840000000000003</v>
      </c>
      <c r="C93" s="340">
        <v>34.07</v>
      </c>
      <c r="D93" s="337">
        <f t="shared" si="121"/>
        <v>34.954999999999998</v>
      </c>
      <c r="E93" s="337">
        <v>1.24</v>
      </c>
      <c r="F93" s="338">
        <v>4.3200000000000002E-2</v>
      </c>
      <c r="G93" s="342">
        <f t="shared" si="122"/>
        <v>8.270326461853994E-2</v>
      </c>
      <c r="H93" s="350">
        <f t="shared" si="123"/>
        <v>5.8260384937812324E-3</v>
      </c>
      <c r="I93" s="340">
        <v>28.45</v>
      </c>
      <c r="J93" s="340">
        <v>26.7</v>
      </c>
      <c r="K93" s="340">
        <f t="shared" si="124"/>
        <v>27.574999999999999</v>
      </c>
      <c r="L93" s="340">
        <v>1.24</v>
      </c>
      <c r="M93" s="338">
        <v>4.3999999999999997E-2</v>
      </c>
      <c r="N93" s="342">
        <f t="shared" si="125"/>
        <v>9.4301897488495046E-2</v>
      </c>
      <c r="O93" s="350">
        <f t="shared" si="126"/>
        <v>6.5827133053128154E-3</v>
      </c>
      <c r="U93" s="342"/>
      <c r="W93" s="358">
        <v>34.090000000000003</v>
      </c>
      <c r="X93" s="358">
        <v>32.1</v>
      </c>
      <c r="Y93" s="344">
        <f t="shared" ref="Y93:Y103" si="127">AVERAGE(W93:X93)</f>
        <v>33.094999999999999</v>
      </c>
      <c r="Z93" s="344">
        <v>0.4</v>
      </c>
      <c r="AA93" s="364">
        <v>6.5000000000000002E-2</v>
      </c>
      <c r="AB93" s="342"/>
      <c r="AC93" s="350"/>
      <c r="AD93" s="358">
        <v>61.24</v>
      </c>
      <c r="AE93" s="358">
        <v>56.01</v>
      </c>
      <c r="AF93" s="344">
        <f t="shared" si="84"/>
        <v>58.625</v>
      </c>
      <c r="AG93" s="344">
        <f t="shared" si="114"/>
        <v>1.52</v>
      </c>
      <c r="AH93" s="345">
        <v>9.5000000000000001E-2</v>
      </c>
      <c r="AI93" s="342">
        <f t="shared" si="85"/>
        <v>0.12519211288809529</v>
      </c>
      <c r="AJ93" s="350">
        <f t="shared" si="86"/>
        <v>1.4431367479895712E-2</v>
      </c>
      <c r="AK93" s="358">
        <v>40.9</v>
      </c>
      <c r="AL93" s="358">
        <v>38.21</v>
      </c>
      <c r="AM93" s="344">
        <f t="shared" si="87"/>
        <v>39.555</v>
      </c>
      <c r="AN93" s="344">
        <v>1.82</v>
      </c>
      <c r="AO93" s="345">
        <v>4.2000000000000003E-2</v>
      </c>
      <c r="AP93" s="342">
        <f t="shared" si="107"/>
        <v>9.3391816523771487E-2</v>
      </c>
      <c r="AQ93" s="350">
        <f t="shared" si="108"/>
        <v>1.8839847713729121E-2</v>
      </c>
      <c r="AW93" s="342"/>
      <c r="AY93" s="358">
        <v>45.5</v>
      </c>
      <c r="AZ93" s="358">
        <v>42.69</v>
      </c>
      <c r="BA93" s="344">
        <f t="shared" si="115"/>
        <v>44.094999999999999</v>
      </c>
      <c r="BB93" s="343">
        <v>1.36</v>
      </c>
      <c r="BC93" s="345">
        <v>5.8599999999999999E-2</v>
      </c>
      <c r="BD93" s="342">
        <f t="shared" si="116"/>
        <v>9.3388974991087448E-2</v>
      </c>
      <c r="BE93" s="350">
        <f t="shared" si="117"/>
        <v>3.588433236929393E-3</v>
      </c>
      <c r="BF93" s="358">
        <v>38.130000000000003</v>
      </c>
      <c r="BG93" s="358">
        <v>36.1</v>
      </c>
      <c r="BH93" s="344">
        <f t="shared" si="91"/>
        <v>37.115000000000002</v>
      </c>
      <c r="BI93" s="344">
        <v>1.86</v>
      </c>
      <c r="BJ93" s="345">
        <v>1.83E-2</v>
      </c>
      <c r="BK93" s="342">
        <f t="shared" si="119"/>
        <v>7.3089493427396679E-2</v>
      </c>
      <c r="BL93" s="350">
        <f t="shared" si="120"/>
        <v>3.7445785937827319E-3</v>
      </c>
      <c r="BT93" s="358">
        <v>37.17</v>
      </c>
      <c r="BU93" s="358">
        <v>35.04</v>
      </c>
      <c r="BV93" s="343">
        <f>AVERAGE(BT93:BU93)</f>
        <v>36.105000000000004</v>
      </c>
      <c r="BW93" s="343">
        <v>1.3</v>
      </c>
      <c r="BX93" s="345">
        <v>5.5E-2</v>
      </c>
      <c r="BY93" s="342">
        <f>+((((((BW93/4)*(1+BX93)^0.25))/(BV93*0.95))+(1+BX93)^(0.25))^4)-1</f>
        <v>9.555762686595215E-2</v>
      </c>
      <c r="BZ93" s="350">
        <f>BY93*($FK93/$FW93)</f>
        <v>2.9068122165435335E-3</v>
      </c>
      <c r="CF93" s="342"/>
      <c r="CH93" s="358">
        <v>31.03</v>
      </c>
      <c r="CI93" s="358">
        <v>29.42</v>
      </c>
      <c r="CJ93" s="344">
        <f t="shared" si="94"/>
        <v>30.225000000000001</v>
      </c>
      <c r="CK93" s="344">
        <v>1</v>
      </c>
      <c r="CL93" s="345">
        <v>6.5000000000000002E-2</v>
      </c>
      <c r="CM93" s="342">
        <f t="shared" si="63"/>
        <v>0.10257745853709888</v>
      </c>
      <c r="CN93" s="350">
        <f t="shared" si="64"/>
        <v>9.8537424147069064E-3</v>
      </c>
      <c r="CO93" s="358">
        <v>45.1</v>
      </c>
      <c r="CP93" s="358">
        <v>41.11</v>
      </c>
      <c r="CQ93" s="344">
        <f t="shared" si="95"/>
        <v>43.105000000000004</v>
      </c>
      <c r="CR93" s="344">
        <f>0.545*4</f>
        <v>2.1800000000000002</v>
      </c>
      <c r="CS93" s="345">
        <v>4.2599999999999999E-2</v>
      </c>
      <c r="CT93" s="342">
        <f t="shared" si="96"/>
        <v>9.9221745258402327E-2</v>
      </c>
      <c r="CU93" s="350">
        <f t="shared" si="97"/>
        <v>5.1787206138711435E-3</v>
      </c>
      <c r="CV93" s="358">
        <v>24.44</v>
      </c>
      <c r="CW93" s="358">
        <v>22.63</v>
      </c>
      <c r="CX93" s="344">
        <f t="shared" si="111"/>
        <v>23.535</v>
      </c>
      <c r="CY93" s="344">
        <v>0.92</v>
      </c>
      <c r="CZ93" s="345">
        <v>5.2499999999999998E-2</v>
      </c>
      <c r="DA93" s="342">
        <f t="shared" si="112"/>
        <v>9.6481265501657587E-2</v>
      </c>
      <c r="DB93" s="350">
        <f t="shared" si="113"/>
        <v>5.4990923020477277E-3</v>
      </c>
      <c r="DH93" s="342"/>
      <c r="DO93" s="342"/>
      <c r="DQ93" s="358">
        <v>26.13</v>
      </c>
      <c r="DR93" s="358">
        <v>23.66</v>
      </c>
      <c r="DS93" s="344">
        <f t="shared" si="118"/>
        <v>24.895</v>
      </c>
      <c r="DT93" s="344">
        <v>0.82</v>
      </c>
      <c r="DU93" s="345">
        <v>6.4699999999999994E-2</v>
      </c>
      <c r="DV93" s="342">
        <f>+((((((DT93/4)*(1+DU93)^0.25))/(DS93*0.95))+(1+DU93)^(0.25))^4)-1</f>
        <v>0.10209796264024251</v>
      </c>
      <c r="DW93" s="350">
        <f>DV93*($FR93/$FW93)</f>
        <v>2.9423043988542515E-3</v>
      </c>
      <c r="EC93" s="342"/>
      <c r="EE93" s="358">
        <v>31.97</v>
      </c>
      <c r="EF93" s="358">
        <v>30</v>
      </c>
      <c r="EG93" s="344">
        <f t="shared" si="98"/>
        <v>30.984999999999999</v>
      </c>
      <c r="EH93" s="358">
        <v>1.3</v>
      </c>
      <c r="EI93" s="345">
        <v>3.8800000000000001E-2</v>
      </c>
      <c r="EJ93" s="342">
        <v>8.5442955657186959E-2</v>
      </c>
      <c r="EK93" s="350">
        <f t="shared" si="99"/>
        <v>4.0765291043614663E-3</v>
      </c>
      <c r="EQ93" s="342"/>
      <c r="ER93" s="350"/>
      <c r="ES93" s="358">
        <v>62.75</v>
      </c>
      <c r="ET93" s="358">
        <v>52.19</v>
      </c>
      <c r="EU93" s="344">
        <f t="shared" si="103"/>
        <v>57.47</v>
      </c>
      <c r="EV93" s="344">
        <v>0.86</v>
      </c>
      <c r="EW93" s="342">
        <v>8.5000000000000006E-2</v>
      </c>
      <c r="EX93" s="342">
        <v>0.10219205956620225</v>
      </c>
      <c r="EY93" s="350">
        <f t="shared" si="104"/>
        <v>1.439785661515498E-2</v>
      </c>
      <c r="FA93" s="346">
        <v>2.2000000000000002</v>
      </c>
      <c r="FB93" s="346">
        <v>2.1800000000000002</v>
      </c>
      <c r="FE93" s="346">
        <v>3.6</v>
      </c>
      <c r="FF93" s="346">
        <v>6.3</v>
      </c>
      <c r="FH93" s="346">
        <v>1.2</v>
      </c>
      <c r="FI93" s="346">
        <v>1.6</v>
      </c>
      <c r="FK93" s="346">
        <v>0.95</v>
      </c>
      <c r="FM93" s="344">
        <v>3</v>
      </c>
      <c r="FN93" s="344">
        <v>1.63</v>
      </c>
      <c r="FO93" s="344">
        <v>1.78</v>
      </c>
      <c r="FR93" s="344">
        <v>0.9</v>
      </c>
      <c r="FT93" s="344">
        <v>1.49</v>
      </c>
      <c r="FV93" s="344">
        <v>4.4000000000000004</v>
      </c>
      <c r="FW93" s="344">
        <f t="shared" si="105"/>
        <v>31.229999999999997</v>
      </c>
      <c r="FX93" s="342">
        <f t="shared" si="106"/>
        <v>9.7868036488971036E-2</v>
      </c>
    </row>
    <row r="94" spans="1:180">
      <c r="A94" s="349">
        <v>38443</v>
      </c>
      <c r="B94" s="340">
        <v>27.75</v>
      </c>
      <c r="C94" s="340">
        <v>25.5</v>
      </c>
      <c r="D94" s="337">
        <f t="shared" si="121"/>
        <v>26.625</v>
      </c>
      <c r="E94" s="337">
        <v>1.24</v>
      </c>
      <c r="F94" s="338">
        <v>4.3200000000000002E-2</v>
      </c>
      <c r="G94" s="342">
        <f t="shared" si="122"/>
        <v>9.5289699634138803E-2</v>
      </c>
      <c r="H94" s="350">
        <f t="shared" si="123"/>
        <v>7.9285506308982585E-3</v>
      </c>
      <c r="I94" s="340">
        <v>36.299999999999997</v>
      </c>
      <c r="J94" s="340">
        <v>33.799999999999997</v>
      </c>
      <c r="K94" s="340">
        <f t="shared" si="124"/>
        <v>35.049999999999997</v>
      </c>
      <c r="L94" s="340">
        <v>1.24</v>
      </c>
      <c r="M94" s="338">
        <v>5.5399999999999998E-2</v>
      </c>
      <c r="N94" s="342">
        <f t="shared" si="125"/>
        <v>9.5255414152245033E-2</v>
      </c>
      <c r="O94" s="350">
        <f t="shared" si="126"/>
        <v>6.5821638218340568E-3</v>
      </c>
      <c r="U94" s="342"/>
      <c r="W94" s="358">
        <v>33.659999999999997</v>
      </c>
      <c r="X94" s="358">
        <v>30.4</v>
      </c>
      <c r="Y94" s="344">
        <f t="shared" si="127"/>
        <v>32.03</v>
      </c>
      <c r="Z94" s="344">
        <v>0.4</v>
      </c>
      <c r="AA94" s="364">
        <v>6.5000000000000002E-2</v>
      </c>
      <c r="AB94" s="342">
        <f t="shared" ref="AB94:AB103" si="128">+((((((Z94/4)*(1+AA94)^0.25))/(Y94*0.95))+(1+AA94)^(0.25))^4)-1</f>
        <v>7.9069198602306656E-2</v>
      </c>
      <c r="AC94" s="350">
        <f t="shared" ref="AC94:AC103" si="129">AB94*($FD94/$FW94)</f>
        <v>5.688655379329971E-3</v>
      </c>
      <c r="AD94" s="358">
        <v>29.52</v>
      </c>
      <c r="AE94" s="358">
        <v>28.16</v>
      </c>
      <c r="AF94" s="344">
        <f t="shared" si="84"/>
        <v>28.84</v>
      </c>
      <c r="AG94" s="344">
        <f>0.19*4</f>
        <v>0.76</v>
      </c>
      <c r="AH94" s="345">
        <v>9.4E-2</v>
      </c>
      <c r="AI94" s="342">
        <f t="shared" si="85"/>
        <v>0.12466387603867757</v>
      </c>
      <c r="AJ94" s="350">
        <f t="shared" si="86"/>
        <v>1.5274050976257355E-2</v>
      </c>
      <c r="AK94" s="358">
        <v>39.89</v>
      </c>
      <c r="AL94" s="358">
        <v>36.83</v>
      </c>
      <c r="AM94" s="344">
        <f t="shared" si="87"/>
        <v>38.36</v>
      </c>
      <c r="AN94" s="344">
        <v>1.82</v>
      </c>
      <c r="AO94" s="345">
        <v>4.2999999999999997E-2</v>
      </c>
      <c r="AP94" s="342">
        <f t="shared" si="107"/>
        <v>9.6073601825626298E-2</v>
      </c>
      <c r="AQ94" s="350">
        <f t="shared" si="108"/>
        <v>1.8677343276915091E-2</v>
      </c>
      <c r="AR94" s="358">
        <v>30.75</v>
      </c>
      <c r="AS94" s="358">
        <v>26.9</v>
      </c>
      <c r="AW94" s="342"/>
      <c r="AY94" s="358">
        <v>44.57</v>
      </c>
      <c r="AZ94" s="358">
        <v>42.63</v>
      </c>
      <c r="BA94" s="344">
        <f t="shared" si="115"/>
        <v>43.6</v>
      </c>
      <c r="BB94" s="343">
        <v>1.36</v>
      </c>
      <c r="BC94" s="345">
        <v>5.8599999999999999E-2</v>
      </c>
      <c r="BD94" s="342">
        <f t="shared" si="116"/>
        <v>9.3788798384831784E-2</v>
      </c>
      <c r="BE94" s="350">
        <f t="shared" si="117"/>
        <v>3.5796384504153535E-3</v>
      </c>
      <c r="BF94" s="358">
        <v>37.81</v>
      </c>
      <c r="BG94" s="358">
        <v>35.76</v>
      </c>
      <c r="BH94" s="344">
        <f t="shared" si="91"/>
        <v>36.784999999999997</v>
      </c>
      <c r="BI94" s="344">
        <v>1.86</v>
      </c>
      <c r="BJ94" s="345">
        <v>1.83E-2</v>
      </c>
      <c r="BK94" s="342">
        <f t="shared" si="119"/>
        <v>7.3590801865678568E-2</v>
      </c>
      <c r="BL94" s="350">
        <f t="shared" si="120"/>
        <v>3.917982399035339E-3</v>
      </c>
      <c r="BM94" s="351"/>
      <c r="BN94" s="351"/>
      <c r="BO94" s="351"/>
      <c r="BP94" s="351"/>
      <c r="BQ94" s="351"/>
      <c r="BR94" s="351"/>
      <c r="BS94" s="351"/>
      <c r="BT94" s="358">
        <v>36.5</v>
      </c>
      <c r="BU94" s="358">
        <v>34.36</v>
      </c>
      <c r="BY94" s="342"/>
      <c r="CF94" s="342"/>
      <c r="CG94" s="351"/>
      <c r="CH94" s="358">
        <v>31.7</v>
      </c>
      <c r="CI94" s="358">
        <v>27.98</v>
      </c>
      <c r="CJ94" s="344">
        <f t="shared" si="94"/>
        <v>29.84</v>
      </c>
      <c r="CK94" s="344">
        <v>1</v>
      </c>
      <c r="CL94" s="345">
        <v>6.5000000000000002E-2</v>
      </c>
      <c r="CM94" s="342">
        <f t="shared" si="63"/>
        <v>0.10306869294263921</v>
      </c>
      <c r="CN94" s="350">
        <f t="shared" si="64"/>
        <v>9.7768480790045471E-3</v>
      </c>
      <c r="CO94" s="358">
        <v>42.68</v>
      </c>
      <c r="CP94" s="358">
        <v>38.75</v>
      </c>
      <c r="CT94" s="342"/>
      <c r="CV94" s="358">
        <v>23.4</v>
      </c>
      <c r="CW94" s="358">
        <v>21.76</v>
      </c>
      <c r="CX94" s="344">
        <f t="shared" si="111"/>
        <v>22.58</v>
      </c>
      <c r="CY94" s="344">
        <v>0.92</v>
      </c>
      <c r="CZ94" s="345">
        <v>5.2499999999999998E-2</v>
      </c>
      <c r="DA94" s="342">
        <f t="shared" si="112"/>
        <v>9.837128561010533E-2</v>
      </c>
      <c r="DB94" s="350">
        <f t="shared" si="113"/>
        <v>5.6660478984239971E-3</v>
      </c>
      <c r="DH94" s="342"/>
      <c r="DJ94" s="358">
        <v>29.68</v>
      </c>
      <c r="DK94" s="358">
        <v>26.66</v>
      </c>
      <c r="DO94" s="342"/>
      <c r="DQ94" s="358">
        <v>25.59</v>
      </c>
      <c r="DR94" s="358">
        <v>23.53</v>
      </c>
      <c r="DV94" s="342"/>
      <c r="DX94" s="358">
        <v>25.3</v>
      </c>
      <c r="DY94" s="358">
        <v>22.2</v>
      </c>
      <c r="EC94" s="342"/>
      <c r="EE94" s="358">
        <v>31.35</v>
      </c>
      <c r="EF94" s="358">
        <v>29.66</v>
      </c>
      <c r="EG94" s="344">
        <f t="shared" si="98"/>
        <v>30.505000000000003</v>
      </c>
      <c r="EH94" s="358">
        <v>1.3</v>
      </c>
      <c r="EI94" s="345">
        <v>3.8800000000000001E-2</v>
      </c>
      <c r="EJ94" s="342">
        <v>8.6189213024342015E-2</v>
      </c>
      <c r="EK94" s="350">
        <f t="shared" si="99"/>
        <v>4.1817642325137037E-3</v>
      </c>
      <c r="EL94" s="358">
        <v>29.33</v>
      </c>
      <c r="EM94" s="358">
        <v>26.8</v>
      </c>
      <c r="EQ94" s="342"/>
      <c r="ER94" s="350"/>
      <c r="ES94" s="358">
        <v>61.5</v>
      </c>
      <c r="ET94" s="358">
        <v>54.49</v>
      </c>
      <c r="EU94" s="344">
        <f t="shared" si="103"/>
        <v>57.995000000000005</v>
      </c>
      <c r="EV94" s="344">
        <v>0.86</v>
      </c>
      <c r="EW94" s="342">
        <v>8.8099999999999998E-2</v>
      </c>
      <c r="EX94" s="342">
        <v>0.10518419091367748</v>
      </c>
      <c r="EY94" s="350">
        <f t="shared" si="104"/>
        <v>1.7506821206280831E-2</v>
      </c>
      <c r="FA94" s="346">
        <v>2.7490000000000001</v>
      </c>
      <c r="FB94" s="346">
        <v>2.2829999999999999</v>
      </c>
      <c r="FD94" s="346">
        <v>2.3769999999999998</v>
      </c>
      <c r="FE94" s="346">
        <v>4.048</v>
      </c>
      <c r="FF94" s="346">
        <v>6.423</v>
      </c>
      <c r="FH94" s="346">
        <v>1.2609999999999999</v>
      </c>
      <c r="FI94" s="346">
        <v>1.7589999999999999</v>
      </c>
      <c r="FM94" s="344">
        <v>3.1339999999999999</v>
      </c>
      <c r="FO94" s="344">
        <v>1.903</v>
      </c>
      <c r="FT94" s="344">
        <v>1.603</v>
      </c>
      <c r="FV94" s="344">
        <v>5.4989999999999997</v>
      </c>
      <c r="FW94" s="344">
        <f t="shared" si="105"/>
        <v>33.039000000000001</v>
      </c>
      <c r="FX94" s="342">
        <f t="shared" si="106"/>
        <v>9.8779866350908505E-2</v>
      </c>
    </row>
    <row r="95" spans="1:180">
      <c r="A95" s="349">
        <v>38473</v>
      </c>
      <c r="B95" s="340">
        <v>28.29</v>
      </c>
      <c r="C95" s="340">
        <v>26.15</v>
      </c>
      <c r="D95" s="337">
        <f t="shared" si="121"/>
        <v>27.22</v>
      </c>
      <c r="E95" s="337">
        <v>1.24</v>
      </c>
      <c r="F95" s="338">
        <v>3.9300000000000002E-2</v>
      </c>
      <c r="G95" s="342">
        <f t="shared" si="122"/>
        <v>9.0040241913142527E-2</v>
      </c>
      <c r="H95" s="350">
        <f t="shared" si="123"/>
        <v>7.4917710892953423E-3</v>
      </c>
      <c r="I95" s="340">
        <v>35.29</v>
      </c>
      <c r="J95" s="340">
        <v>33.4</v>
      </c>
      <c r="K95" s="340">
        <f t="shared" si="124"/>
        <v>34.344999999999999</v>
      </c>
      <c r="L95" s="340">
        <v>1.24</v>
      </c>
      <c r="M95" s="338">
        <v>5.5399999999999998E-2</v>
      </c>
      <c r="N95" s="342">
        <f t="shared" si="125"/>
        <v>9.6085169055265984E-2</v>
      </c>
      <c r="O95" s="350">
        <f t="shared" si="126"/>
        <v>6.6395000137162812E-3</v>
      </c>
      <c r="U95" s="342"/>
      <c r="W95" s="358">
        <v>32.65</v>
      </c>
      <c r="X95" s="358">
        <v>28.75</v>
      </c>
      <c r="Y95" s="344">
        <f t="shared" si="127"/>
        <v>30.7</v>
      </c>
      <c r="Z95" s="344">
        <v>0.4</v>
      </c>
      <c r="AA95" s="364">
        <v>6.5000000000000002E-2</v>
      </c>
      <c r="AB95" s="342">
        <f t="shared" si="128"/>
        <v>7.9681844501310106E-2</v>
      </c>
      <c r="AC95" s="350">
        <f t="shared" si="129"/>
        <v>5.7327323581105394E-3</v>
      </c>
      <c r="AD95" s="358">
        <v>31.87</v>
      </c>
      <c r="AE95" s="358">
        <v>28.77</v>
      </c>
      <c r="AF95" s="344">
        <f t="shared" si="84"/>
        <v>30.32</v>
      </c>
      <c r="AG95" s="344">
        <f>0.19*4</f>
        <v>0.76</v>
      </c>
      <c r="AH95" s="345">
        <v>9.4E-2</v>
      </c>
      <c r="AI95" s="342">
        <f t="shared" si="85"/>
        <v>0.12315230126829468</v>
      </c>
      <c r="AJ95" s="350">
        <f t="shared" si="86"/>
        <v>1.5088850011624348E-2</v>
      </c>
      <c r="AK95" s="358">
        <v>39.979999999999997</v>
      </c>
      <c r="AL95" s="358">
        <v>37.619999999999997</v>
      </c>
      <c r="AM95" s="344">
        <f t="shared" si="87"/>
        <v>38.799999999999997</v>
      </c>
      <c r="AN95" s="344">
        <v>1.82</v>
      </c>
      <c r="AO95" s="345">
        <v>4.2999999999999997E-2</v>
      </c>
      <c r="AP95" s="342">
        <f t="shared" si="107"/>
        <v>9.5460616751077199E-2</v>
      </c>
      <c r="AQ95" s="350">
        <f t="shared" si="108"/>
        <v>1.8558174926364867E-2</v>
      </c>
      <c r="AR95" s="358">
        <v>30.35</v>
      </c>
      <c r="AS95" s="358">
        <v>27.26</v>
      </c>
      <c r="AW95" s="342"/>
      <c r="AY95" s="358">
        <v>46.02</v>
      </c>
      <c r="AZ95" s="358">
        <v>43.45</v>
      </c>
      <c r="BA95" s="344">
        <f t="shared" si="115"/>
        <v>44.734999999999999</v>
      </c>
      <c r="BB95" s="343">
        <v>1.36</v>
      </c>
      <c r="BC95" s="345">
        <v>5.8599999999999999E-2</v>
      </c>
      <c r="BD95" s="342">
        <f t="shared" si="116"/>
        <v>9.2885303414725673E-2</v>
      </c>
      <c r="BE95" s="350">
        <f t="shared" si="117"/>
        <v>3.5451547445736571E-3</v>
      </c>
      <c r="BF95" s="358">
        <v>39.82</v>
      </c>
      <c r="BG95" s="358">
        <v>36.81</v>
      </c>
      <c r="BH95" s="344">
        <f t="shared" si="91"/>
        <v>38.314999999999998</v>
      </c>
      <c r="BI95" s="344">
        <v>1.86</v>
      </c>
      <c r="BJ95" s="345">
        <v>1.83E-2</v>
      </c>
      <c r="BK95" s="342">
        <f t="shared" si="119"/>
        <v>7.1340723787735039E-2</v>
      </c>
      <c r="BL95" s="350">
        <f t="shared" si="120"/>
        <v>3.7981879942681654E-3</v>
      </c>
      <c r="BM95" s="351"/>
      <c r="BN95" s="351"/>
      <c r="BO95" s="351"/>
      <c r="BP95" s="351"/>
      <c r="BQ95" s="351"/>
      <c r="BR95" s="351"/>
      <c r="BS95" s="351"/>
      <c r="BT95" s="358">
        <v>37.71</v>
      </c>
      <c r="BU95" s="358">
        <v>35.04</v>
      </c>
      <c r="BV95" s="343"/>
      <c r="BW95" s="343"/>
      <c r="BY95" s="342"/>
      <c r="BZ95" s="350"/>
      <c r="CF95" s="342"/>
      <c r="CG95" s="351"/>
      <c r="CH95" s="358">
        <v>30.88</v>
      </c>
      <c r="CI95" s="358">
        <v>28.81</v>
      </c>
      <c r="CJ95" s="344">
        <f t="shared" si="94"/>
        <v>29.844999999999999</v>
      </c>
      <c r="CK95" s="344">
        <v>1.1200000000000001</v>
      </c>
      <c r="CL95" s="345">
        <v>6.5000000000000002E-2</v>
      </c>
      <c r="CM95" s="342">
        <f t="shared" si="63"/>
        <v>0.10769730501561781</v>
      </c>
      <c r="CN95" s="350">
        <f t="shared" si="64"/>
        <v>1.0215907077058814E-2</v>
      </c>
      <c r="CO95" s="358">
        <v>42.89</v>
      </c>
      <c r="CP95" s="358">
        <v>39.4</v>
      </c>
      <c r="CT95" s="342"/>
      <c r="CV95" s="358">
        <v>24.7</v>
      </c>
      <c r="CW95" s="358">
        <v>22.84</v>
      </c>
      <c r="CX95" s="344">
        <f t="shared" si="111"/>
        <v>23.77</v>
      </c>
      <c r="CY95" s="344">
        <v>0.92</v>
      </c>
      <c r="CZ95" s="345">
        <v>4.9799999999999997E-2</v>
      </c>
      <c r="DA95" s="342">
        <f t="shared" si="112"/>
        <v>9.322812390244084E-2</v>
      </c>
      <c r="DB95" s="350">
        <f t="shared" si="113"/>
        <v>5.3698090071232453E-3</v>
      </c>
      <c r="DH95" s="342"/>
      <c r="DJ95" s="358">
        <v>29</v>
      </c>
      <c r="DK95" s="358">
        <v>27.23</v>
      </c>
      <c r="DO95" s="342"/>
      <c r="DQ95" s="358">
        <v>25.38</v>
      </c>
      <c r="DR95" s="358">
        <v>24.35</v>
      </c>
      <c r="DS95" s="368"/>
      <c r="DV95" s="342"/>
      <c r="DX95" s="358">
        <v>27.26</v>
      </c>
      <c r="DY95" s="358">
        <v>25.2</v>
      </c>
      <c r="EC95" s="342"/>
      <c r="EE95" s="358">
        <v>32.799999999999997</v>
      </c>
      <c r="EF95" s="358">
        <v>30.32</v>
      </c>
      <c r="EG95" s="344">
        <f t="shared" si="98"/>
        <v>31.56</v>
      </c>
      <c r="EH95" s="344">
        <v>1.3320000000000001</v>
      </c>
      <c r="EI95" s="345">
        <v>3.8800000000000001E-2</v>
      </c>
      <c r="EJ95" s="342">
        <v>8.572498472537915E-2</v>
      </c>
      <c r="EK95" s="350">
        <f t="shared" si="99"/>
        <v>4.1592406100300489E-3</v>
      </c>
      <c r="EL95" s="358">
        <v>28.2</v>
      </c>
      <c r="EM95" s="358">
        <v>26.2</v>
      </c>
      <c r="EQ95" s="342"/>
      <c r="ER95" s="350"/>
      <c r="ES95" s="358">
        <v>63.19</v>
      </c>
      <c r="ET95" s="358">
        <v>54.85</v>
      </c>
      <c r="EU95" s="344">
        <f t="shared" si="103"/>
        <v>59.019999999999996</v>
      </c>
      <c r="EV95" s="344">
        <v>0.86</v>
      </c>
      <c r="EW95" s="342">
        <v>8.8099999999999998E-2</v>
      </c>
      <c r="EX95" s="342">
        <v>0.10488578448440289</v>
      </c>
      <c r="EY95" s="350">
        <f t="shared" si="104"/>
        <v>1.7457154540988874E-2</v>
      </c>
      <c r="FA95" s="346">
        <v>2.7490000000000001</v>
      </c>
      <c r="FB95" s="346">
        <v>2.2829999999999999</v>
      </c>
      <c r="FD95" s="346">
        <v>2.3769999999999998</v>
      </c>
      <c r="FE95" s="346">
        <v>4.048</v>
      </c>
      <c r="FF95" s="346">
        <v>6.423</v>
      </c>
      <c r="FH95" s="346">
        <v>1.2609999999999999</v>
      </c>
      <c r="FI95" s="346">
        <v>1.7589999999999999</v>
      </c>
      <c r="FM95" s="344">
        <v>3.1339999999999999</v>
      </c>
      <c r="FO95" s="344">
        <v>1.903</v>
      </c>
      <c r="FT95" s="344">
        <v>1.603</v>
      </c>
      <c r="FV95" s="344">
        <v>5.4989999999999997</v>
      </c>
      <c r="FW95" s="344">
        <f t="shared" si="105"/>
        <v>33.039000000000001</v>
      </c>
      <c r="FX95" s="342">
        <f t="shared" si="106"/>
        <v>9.8056482373154202E-2</v>
      </c>
    </row>
    <row r="96" spans="1:180">
      <c r="A96" s="349">
        <v>38504</v>
      </c>
      <c r="B96" s="340">
        <v>28.99</v>
      </c>
      <c r="C96" s="340">
        <v>28.03</v>
      </c>
      <c r="D96" s="337">
        <f t="shared" si="121"/>
        <v>28.509999999999998</v>
      </c>
      <c r="E96" s="337">
        <v>1.24</v>
      </c>
      <c r="F96" s="338">
        <v>4.58E-2</v>
      </c>
      <c r="G96" s="342">
        <f t="shared" si="122"/>
        <v>9.4507797153034812E-2</v>
      </c>
      <c r="H96" s="350">
        <f t="shared" si="123"/>
        <v>7.5915151974059319E-3</v>
      </c>
      <c r="I96" s="340">
        <v>38.89</v>
      </c>
      <c r="J96" s="340">
        <v>35.15</v>
      </c>
      <c r="K96" s="340">
        <f t="shared" si="124"/>
        <v>37.019999999999996</v>
      </c>
      <c r="L96" s="340">
        <v>1.24</v>
      </c>
      <c r="M96" s="338">
        <v>5.9200000000000003E-2</v>
      </c>
      <c r="N96" s="342">
        <f t="shared" si="125"/>
        <v>9.7042303857792778E-2</v>
      </c>
      <c r="O96" s="350">
        <f t="shared" si="126"/>
        <v>6.4141030233429101E-3</v>
      </c>
      <c r="U96" s="342"/>
      <c r="W96" s="358">
        <v>35.64</v>
      </c>
      <c r="X96" s="358">
        <v>31.7</v>
      </c>
      <c r="Y96" s="344">
        <f t="shared" si="127"/>
        <v>33.67</v>
      </c>
      <c r="Z96" s="344">
        <v>0.4</v>
      </c>
      <c r="AA96" s="364">
        <v>6.5000000000000002E-2</v>
      </c>
      <c r="AB96" s="342">
        <f t="shared" si="128"/>
        <v>7.8380703881638647E-2</v>
      </c>
      <c r="AC96" s="350">
        <f t="shared" si="129"/>
        <v>6.1174333342498555E-3</v>
      </c>
      <c r="AD96" s="358">
        <v>34.42</v>
      </c>
      <c r="AE96" s="358">
        <v>31.78</v>
      </c>
      <c r="AF96" s="344">
        <f t="shared" si="84"/>
        <v>33.1</v>
      </c>
      <c r="AG96" s="344">
        <v>0.84</v>
      </c>
      <c r="AH96" s="345">
        <v>9.4E-2</v>
      </c>
      <c r="AI96" s="342">
        <f t="shared" si="85"/>
        <v>0.12351842033687976</v>
      </c>
      <c r="AJ96" s="350">
        <f t="shared" si="86"/>
        <v>1.5717030638229906E-2</v>
      </c>
      <c r="AK96" s="358">
        <v>40.880000000000003</v>
      </c>
      <c r="AL96" s="358">
        <v>39.450000000000003</v>
      </c>
      <c r="AM96" s="344">
        <f t="shared" si="87"/>
        <v>40.165000000000006</v>
      </c>
      <c r="AN96" s="344">
        <v>1.82</v>
      </c>
      <c r="AO96" s="345">
        <v>3.6299999999999999E-2</v>
      </c>
      <c r="AP96" s="342">
        <f t="shared" si="107"/>
        <v>8.6620600280937099E-2</v>
      </c>
      <c r="AQ96" s="350">
        <f t="shared" si="108"/>
        <v>1.6015349187525531E-2</v>
      </c>
      <c r="AR96" s="358">
        <v>32</v>
      </c>
      <c r="AS96" s="358">
        <v>29.86</v>
      </c>
      <c r="AW96" s="342"/>
      <c r="AY96" s="358">
        <v>48.42</v>
      </c>
      <c r="AZ96" s="358">
        <v>45.2</v>
      </c>
      <c r="BA96" s="344">
        <f t="shared" si="115"/>
        <v>46.81</v>
      </c>
      <c r="BB96" s="343">
        <v>1.36</v>
      </c>
      <c r="BC96" s="345">
        <v>5.2999999999999999E-2</v>
      </c>
      <c r="BD96" s="342">
        <f t="shared" si="116"/>
        <v>8.5574859927597835E-2</v>
      </c>
      <c r="BE96" s="350">
        <f t="shared" si="117"/>
        <v>3.0730646235604094E-3</v>
      </c>
      <c r="BF96" s="358">
        <v>41.87</v>
      </c>
      <c r="BG96" s="358">
        <v>39.380000000000003</v>
      </c>
      <c r="BH96" s="344">
        <f t="shared" si="91"/>
        <v>40.625</v>
      </c>
      <c r="BI96" s="344">
        <v>1.86</v>
      </c>
      <c r="BJ96" s="345">
        <v>2.1700000000000001E-2</v>
      </c>
      <c r="BK96" s="342">
        <f t="shared" si="119"/>
        <v>7.1837229663017865E-2</v>
      </c>
      <c r="BL96" s="350">
        <f t="shared" si="120"/>
        <v>3.6499654184222762E-3</v>
      </c>
      <c r="BT96" s="358">
        <v>38.67</v>
      </c>
      <c r="BU96" s="358">
        <v>36.14</v>
      </c>
      <c r="BV96" s="343">
        <f t="shared" ref="BV96:BV120" si="130">AVERAGE(BT96:BU96)</f>
        <v>37.405000000000001</v>
      </c>
      <c r="BW96" s="343">
        <v>1.3</v>
      </c>
      <c r="BY96" s="342"/>
      <c r="BZ96" s="350"/>
      <c r="CA96" s="345"/>
      <c r="CB96" s="345"/>
      <c r="CC96" s="345"/>
      <c r="CD96" s="345"/>
      <c r="CE96" s="339"/>
      <c r="CF96" s="342"/>
      <c r="CH96" s="358">
        <v>32.71</v>
      </c>
      <c r="CI96" s="358">
        <v>30.59</v>
      </c>
      <c r="CJ96" s="344">
        <f t="shared" si="94"/>
        <v>31.65</v>
      </c>
      <c r="CK96" s="344">
        <v>1.1200000000000001</v>
      </c>
      <c r="CL96" s="345">
        <v>7.0000000000000007E-2</v>
      </c>
      <c r="CM96" s="342">
        <f t="shared" si="63"/>
        <v>0.11041719806630002</v>
      </c>
      <c r="CN96" s="350">
        <f t="shared" si="64"/>
        <v>1.053287630673027E-2</v>
      </c>
      <c r="CO96" s="358">
        <v>44.97</v>
      </c>
      <c r="CP96" s="358">
        <v>42.62</v>
      </c>
      <c r="CT96" s="342"/>
      <c r="CU96" s="345"/>
      <c r="CV96" s="358">
        <v>24.99</v>
      </c>
      <c r="CW96" s="358">
        <v>23.34</v>
      </c>
      <c r="CX96" s="344">
        <f t="shared" si="111"/>
        <v>24.164999999999999</v>
      </c>
      <c r="CY96" s="344">
        <v>0.92</v>
      </c>
      <c r="CZ96" s="345">
        <v>4.7300000000000002E-2</v>
      </c>
      <c r="DA96" s="342">
        <f t="shared" si="112"/>
        <v>8.9905896996314905E-2</v>
      </c>
      <c r="DB96" s="350">
        <f t="shared" si="113"/>
        <v>4.7079523581371185E-3</v>
      </c>
      <c r="DH96" s="342"/>
      <c r="DJ96" s="358">
        <v>31.5</v>
      </c>
      <c r="DK96" s="358">
        <v>28.42</v>
      </c>
      <c r="DO96" s="342"/>
      <c r="DP96" s="351"/>
      <c r="DQ96" s="358">
        <v>26.35</v>
      </c>
      <c r="DR96" s="358">
        <v>24.85</v>
      </c>
      <c r="DV96" s="342"/>
      <c r="DX96" s="358">
        <v>27.95</v>
      </c>
      <c r="DY96" s="358">
        <v>24.62</v>
      </c>
      <c r="EC96" s="342"/>
      <c r="EE96" s="358">
        <v>33.96</v>
      </c>
      <c r="EF96" s="358">
        <v>32.4</v>
      </c>
      <c r="EG96" s="344">
        <f t="shared" si="98"/>
        <v>33.18</v>
      </c>
      <c r="EH96" s="344">
        <v>1.3320000000000001</v>
      </c>
      <c r="EI96" s="345">
        <v>3.7999999999999999E-2</v>
      </c>
      <c r="EJ96" s="342">
        <v>8.2563321248138255E-2</v>
      </c>
      <c r="EK96" s="350">
        <f t="shared" si="99"/>
        <v>3.6740196041544649E-3</v>
      </c>
      <c r="EL96" s="358">
        <v>29.49</v>
      </c>
      <c r="EM96" s="358">
        <v>27.72</v>
      </c>
      <c r="EQ96" s="342"/>
      <c r="ER96" s="350"/>
      <c r="ES96" s="358">
        <v>67.19</v>
      </c>
      <c r="ET96" s="358">
        <v>62.16</v>
      </c>
      <c r="EU96" s="344">
        <f t="shared" si="103"/>
        <v>64.674999999999997</v>
      </c>
      <c r="EV96" s="344">
        <v>0.9</v>
      </c>
      <c r="EW96" s="342">
        <v>9.2999999999999999E-2</v>
      </c>
      <c r="EX96" s="342">
        <v>0.10909857741401829</v>
      </c>
      <c r="EY96" s="350">
        <f t="shared" si="104"/>
        <v>2.0119769335205161E-2</v>
      </c>
      <c r="FA96" s="346">
        <v>2.89</v>
      </c>
      <c r="FB96" s="346">
        <v>2.3780000000000001</v>
      </c>
      <c r="FD96" s="346">
        <v>2.8079999999999998</v>
      </c>
      <c r="FE96" s="346">
        <v>4.5780000000000003</v>
      </c>
      <c r="FF96" s="346">
        <v>6.6520000000000001</v>
      </c>
      <c r="FH96" s="346">
        <v>1.292</v>
      </c>
      <c r="FI96" s="346">
        <v>1.8280000000000001</v>
      </c>
      <c r="FM96" s="344">
        <v>3.4319999999999999</v>
      </c>
      <c r="FO96" s="344">
        <v>1.8839999999999999</v>
      </c>
      <c r="FT96" s="344">
        <v>1.601</v>
      </c>
      <c r="FV96" s="344">
        <v>6.6349999999999998</v>
      </c>
      <c r="FW96" s="344">
        <f t="shared" si="105"/>
        <v>35.978000000000002</v>
      </c>
      <c r="FX96" s="342">
        <f t="shared" si="106"/>
        <v>9.7613079026963839E-2</v>
      </c>
    </row>
    <row r="97" spans="1:180">
      <c r="A97" s="349">
        <v>38534</v>
      </c>
      <c r="B97" s="340">
        <v>29.59</v>
      </c>
      <c r="C97" s="340">
        <v>28.53</v>
      </c>
      <c r="D97" s="337">
        <f t="shared" si="121"/>
        <v>29.060000000000002</v>
      </c>
      <c r="E97" s="337">
        <v>1.24</v>
      </c>
      <c r="F97" s="338">
        <v>4.58E-2</v>
      </c>
      <c r="G97" s="342">
        <f t="shared" si="122"/>
        <v>9.3570440810447852E-2</v>
      </c>
      <c r="H97" s="350">
        <f t="shared" si="123"/>
        <v>7.3101906883162393E-3</v>
      </c>
      <c r="I97" s="340">
        <v>39.32</v>
      </c>
      <c r="J97" s="340">
        <v>37.42</v>
      </c>
      <c r="K97" s="340">
        <f t="shared" si="124"/>
        <v>38.370000000000005</v>
      </c>
      <c r="L97" s="340">
        <v>1.24</v>
      </c>
      <c r="M97" s="338">
        <v>5.9200000000000003E-2</v>
      </c>
      <c r="N97" s="342">
        <f t="shared" si="125"/>
        <v>9.5693914278132564E-2</v>
      </c>
      <c r="O97" s="350">
        <f t="shared" si="126"/>
        <v>6.1516038103751969E-3</v>
      </c>
      <c r="U97" s="342"/>
      <c r="W97" s="358">
        <v>37.81</v>
      </c>
      <c r="X97" s="358">
        <v>34.159999999999997</v>
      </c>
      <c r="Y97" s="344">
        <f t="shared" si="127"/>
        <v>35.984999999999999</v>
      </c>
      <c r="Z97" s="344">
        <v>0.4</v>
      </c>
      <c r="AA97" s="364">
        <v>6.5000000000000002E-2</v>
      </c>
      <c r="AB97" s="342">
        <f t="shared" si="128"/>
        <v>7.7516117029316378E-2</v>
      </c>
      <c r="AC97" s="350">
        <f t="shared" si="129"/>
        <v>5.8841170149848722E-3</v>
      </c>
      <c r="AD97" s="358">
        <v>36.299999999999997</v>
      </c>
      <c r="AE97" s="358">
        <v>34.01</v>
      </c>
      <c r="AF97" s="344">
        <f t="shared" si="84"/>
        <v>35.155000000000001</v>
      </c>
      <c r="AG97" s="344">
        <v>0.84</v>
      </c>
      <c r="AH97" s="345">
        <v>9.4E-2</v>
      </c>
      <c r="AI97" s="342">
        <f t="shared" si="85"/>
        <v>0.12177665655505843</v>
      </c>
      <c r="AJ97" s="350">
        <f t="shared" si="86"/>
        <v>1.5070651322152292E-2</v>
      </c>
      <c r="AK97" s="358">
        <v>41.03</v>
      </c>
      <c r="AL97" s="358">
        <v>39.33</v>
      </c>
      <c r="AM97" s="344">
        <f t="shared" si="87"/>
        <v>40.18</v>
      </c>
      <c r="AN97" s="344">
        <v>1.82</v>
      </c>
      <c r="AO97" s="345">
        <v>3.6299999999999999E-2</v>
      </c>
      <c r="AP97" s="342">
        <f t="shared" si="107"/>
        <v>8.660147938238083E-2</v>
      </c>
      <c r="AQ97" s="350">
        <f t="shared" si="108"/>
        <v>1.5572908760045343E-2</v>
      </c>
      <c r="AR97" s="358">
        <v>33.590000000000003</v>
      </c>
      <c r="AS97" s="358">
        <v>31.25</v>
      </c>
      <c r="AW97" s="342"/>
      <c r="AY97" s="358">
        <v>49.34</v>
      </c>
      <c r="AZ97" s="358">
        <v>46.51</v>
      </c>
      <c r="BA97" s="344">
        <f t="shared" si="115"/>
        <v>47.924999999999997</v>
      </c>
      <c r="BB97" s="343">
        <v>1.36</v>
      </c>
      <c r="BC97" s="345">
        <v>5.2999999999999999E-2</v>
      </c>
      <c r="BD97" s="342">
        <f t="shared" si="116"/>
        <v>8.4808511391717856E-2</v>
      </c>
      <c r="BE97" s="350">
        <f t="shared" si="117"/>
        <v>2.9620619787548517E-3</v>
      </c>
      <c r="BF97" s="358">
        <v>42.15</v>
      </c>
      <c r="BG97" s="358">
        <v>40.01</v>
      </c>
      <c r="BH97" s="344">
        <f t="shared" si="91"/>
        <v>41.08</v>
      </c>
      <c r="BI97" s="344">
        <v>1.86</v>
      </c>
      <c r="BJ97" s="345">
        <v>2.1700000000000001E-2</v>
      </c>
      <c r="BK97" s="342">
        <f t="shared" si="119"/>
        <v>7.1272008384699825E-2</v>
      </c>
      <c r="BL97" s="350">
        <f t="shared" si="120"/>
        <v>3.5219839783529223E-3</v>
      </c>
      <c r="BT97" s="358">
        <v>39.200000000000003</v>
      </c>
      <c r="BU97" s="358">
        <v>37.67</v>
      </c>
      <c r="BV97" s="343">
        <f t="shared" si="130"/>
        <v>38.435000000000002</v>
      </c>
      <c r="BW97" s="343">
        <v>1.3</v>
      </c>
      <c r="BX97" s="345">
        <v>5.6000000000000001E-2</v>
      </c>
      <c r="BY97" s="342">
        <f t="shared" ref="BY97:BY120" si="131">+((((((BW97/4)*(1+BX97)^0.25))/(BV97*0.95))+(1+BX97)^(0.25))^4)-1</f>
        <v>9.4102269501408209E-2</v>
      </c>
      <c r="BZ97" s="350">
        <f t="shared" ref="BZ97:BZ120" si="132">BY97*($FK97/$FW97)</f>
        <v>2.5794685681884717E-3</v>
      </c>
      <c r="CF97" s="342"/>
      <c r="CH97" s="358">
        <v>35.24</v>
      </c>
      <c r="CI97" s="358">
        <v>32.049999999999997</v>
      </c>
      <c r="CJ97" s="344">
        <f t="shared" si="94"/>
        <v>33.644999999999996</v>
      </c>
      <c r="CK97" s="344">
        <v>1.1200000000000001</v>
      </c>
      <c r="CL97" s="345">
        <v>7.0000000000000007E-2</v>
      </c>
      <c r="CM97" s="342">
        <f t="shared" si="63"/>
        <v>0.10798920614694785</v>
      </c>
      <c r="CN97" s="350">
        <f t="shared" si="64"/>
        <v>1.0018894774446502E-2</v>
      </c>
      <c r="CO97" s="358">
        <v>45.52</v>
      </c>
      <c r="CP97" s="358">
        <v>42.43</v>
      </c>
      <c r="CT97" s="342"/>
      <c r="CV97" s="358">
        <v>24.91</v>
      </c>
      <c r="CW97" s="358">
        <v>23.76</v>
      </c>
      <c r="CX97" s="344">
        <f t="shared" si="111"/>
        <v>24.335000000000001</v>
      </c>
      <c r="CY97" s="344">
        <v>0.92</v>
      </c>
      <c r="CZ97" s="345">
        <v>4.7300000000000002E-2</v>
      </c>
      <c r="DA97" s="342">
        <f t="shared" si="112"/>
        <v>8.9603825756044531E-2</v>
      </c>
      <c r="DB97" s="350">
        <f t="shared" si="113"/>
        <v>4.5635166447985489E-3</v>
      </c>
      <c r="DH97" s="342"/>
      <c r="DJ97" s="358">
        <v>32.380000000000003</v>
      </c>
      <c r="DK97" s="358">
        <v>28.54</v>
      </c>
      <c r="DO97" s="342"/>
      <c r="DQ97" s="358">
        <v>26.95</v>
      </c>
      <c r="DR97" s="358">
        <v>25</v>
      </c>
      <c r="DV97" s="342"/>
      <c r="DW97" s="351"/>
      <c r="DX97" s="358">
        <v>29.66</v>
      </c>
      <c r="DY97" s="358">
        <v>27.27</v>
      </c>
      <c r="EC97" s="342"/>
      <c r="EE97" s="358">
        <v>34.79</v>
      </c>
      <c r="EF97" s="358">
        <v>32.96</v>
      </c>
      <c r="EG97" s="344">
        <f t="shared" si="98"/>
        <v>33.875</v>
      </c>
      <c r="EH97" s="344">
        <v>1.3320000000000001</v>
      </c>
      <c r="EI97" s="345">
        <v>3.7999999999999999E-2</v>
      </c>
      <c r="EJ97" s="342">
        <v>8.1634869507129837E-2</v>
      </c>
      <c r="EK97" s="350">
        <f t="shared" si="99"/>
        <v>3.5331267863569116E-3</v>
      </c>
      <c r="EL97" s="358">
        <v>30.4</v>
      </c>
      <c r="EM97" s="358">
        <v>28.86</v>
      </c>
      <c r="EQ97" s="342"/>
      <c r="ER97" s="350"/>
      <c r="ES97" s="358">
        <v>71.47</v>
      </c>
      <c r="ET97" s="358">
        <v>65.95</v>
      </c>
      <c r="EU97" s="344">
        <f t="shared" si="103"/>
        <v>68.710000000000008</v>
      </c>
      <c r="EV97" s="344">
        <v>0.9</v>
      </c>
      <c r="EW97" s="342">
        <v>9.2999999999999999E-2</v>
      </c>
      <c r="EX97" s="342">
        <v>0.10814830281001719</v>
      </c>
      <c r="EY97" s="350">
        <f t="shared" si="104"/>
        <v>1.9397815450488326E-2</v>
      </c>
      <c r="FA97" s="346">
        <v>2.89</v>
      </c>
      <c r="FB97" s="346">
        <v>2.3780000000000001</v>
      </c>
      <c r="FD97" s="346">
        <v>2.8079999999999998</v>
      </c>
      <c r="FE97" s="346">
        <v>4.5780000000000003</v>
      </c>
      <c r="FF97" s="346">
        <v>6.6520000000000001</v>
      </c>
      <c r="FH97" s="346">
        <v>1.292</v>
      </c>
      <c r="FI97" s="346">
        <v>1.8280000000000001</v>
      </c>
      <c r="FK97" s="346">
        <v>1.014</v>
      </c>
      <c r="FM97" s="344">
        <v>3.4319999999999999</v>
      </c>
      <c r="FO97" s="344">
        <v>1.8839999999999999</v>
      </c>
      <c r="FT97" s="344">
        <v>1.601</v>
      </c>
      <c r="FV97" s="344">
        <v>6.6349999999999998</v>
      </c>
      <c r="FW97" s="344">
        <f t="shared" si="105"/>
        <v>36.991999999999997</v>
      </c>
      <c r="FX97" s="342">
        <f t="shared" si="106"/>
        <v>9.6566339777260479E-2</v>
      </c>
    </row>
    <row r="98" spans="1:180">
      <c r="A98" s="349">
        <v>38565</v>
      </c>
      <c r="B98" s="340">
        <v>29.97</v>
      </c>
      <c r="C98" s="340">
        <v>28.26</v>
      </c>
      <c r="D98" s="337">
        <f t="shared" si="121"/>
        <v>29.115000000000002</v>
      </c>
      <c r="E98" s="337">
        <v>1.24</v>
      </c>
      <c r="F98" s="338">
        <v>4.58E-2</v>
      </c>
      <c r="G98" s="342">
        <f t="shared" si="122"/>
        <v>9.3478685347404777E-2</v>
      </c>
      <c r="H98" s="350">
        <f t="shared" si="123"/>
        <v>7.3030222927659991E-3</v>
      </c>
      <c r="I98" s="340">
        <v>39.090000000000003</v>
      </c>
      <c r="J98" s="340">
        <v>35.29</v>
      </c>
      <c r="K98" s="340">
        <f t="shared" si="124"/>
        <v>37.19</v>
      </c>
      <c r="L98" s="340">
        <v>1.24</v>
      </c>
      <c r="M98" s="338">
        <v>5.9200000000000003E-2</v>
      </c>
      <c r="N98" s="342">
        <f t="shared" si="125"/>
        <v>9.6867048859147875E-2</v>
      </c>
      <c r="O98" s="350">
        <f t="shared" si="126"/>
        <v>6.2270177926863563E-3</v>
      </c>
      <c r="U98" s="342"/>
      <c r="W98" s="358">
        <v>38.32</v>
      </c>
      <c r="X98" s="358">
        <v>33.9</v>
      </c>
      <c r="Y98" s="344">
        <f t="shared" si="127"/>
        <v>36.11</v>
      </c>
      <c r="Z98" s="344">
        <v>0.4</v>
      </c>
      <c r="AA98" s="364">
        <v>6.5000000000000002E-2</v>
      </c>
      <c r="AB98" s="342">
        <f t="shared" si="128"/>
        <v>7.7472601320760281E-2</v>
      </c>
      <c r="AC98" s="350">
        <f t="shared" si="129"/>
        <v>5.8808138113293374E-3</v>
      </c>
      <c r="AD98" s="358">
        <v>37.71</v>
      </c>
      <c r="AE98" s="358">
        <v>34.020000000000003</v>
      </c>
      <c r="AF98" s="344">
        <f t="shared" si="84"/>
        <v>35.865000000000002</v>
      </c>
      <c r="AG98" s="344">
        <v>0.84</v>
      </c>
      <c r="AH98" s="345">
        <v>9.4E-2</v>
      </c>
      <c r="AI98" s="342">
        <f t="shared" si="85"/>
        <v>0.12122169916836323</v>
      </c>
      <c r="AJ98" s="350">
        <f t="shared" si="86"/>
        <v>1.5001971745046683E-2</v>
      </c>
      <c r="AK98" s="358">
        <v>40.79</v>
      </c>
      <c r="AL98" s="358">
        <v>36.68</v>
      </c>
      <c r="AM98" s="344">
        <f t="shared" si="87"/>
        <v>38.734999999999999</v>
      </c>
      <c r="AN98" s="344">
        <v>1.82</v>
      </c>
      <c r="AO98" s="345">
        <v>3.6299999999999999E-2</v>
      </c>
      <c r="AP98" s="342">
        <f t="shared" si="107"/>
        <v>8.8512707329323481E-2</v>
      </c>
      <c r="AQ98" s="350">
        <f t="shared" si="108"/>
        <v>1.5916590861663599E-2</v>
      </c>
      <c r="AR98" s="358">
        <v>33.1</v>
      </c>
      <c r="AS98" s="358">
        <v>30.4</v>
      </c>
      <c r="AW98" s="342"/>
      <c r="AY98" s="358">
        <v>47.54</v>
      </c>
      <c r="AZ98" s="358">
        <v>44.43</v>
      </c>
      <c r="BA98" s="344">
        <f t="shared" si="115"/>
        <v>45.984999999999999</v>
      </c>
      <c r="BB98" s="343">
        <v>1.36</v>
      </c>
      <c r="BC98" s="345">
        <v>5.2999999999999999E-2</v>
      </c>
      <c r="BD98" s="342">
        <f t="shared" si="116"/>
        <v>8.6166087968484906E-2</v>
      </c>
      <c r="BE98" s="350">
        <f t="shared" si="117"/>
        <v>3.0094773371345833E-3</v>
      </c>
      <c r="BF98" s="358">
        <v>41.98</v>
      </c>
      <c r="BG98" s="358">
        <v>39.1</v>
      </c>
      <c r="BH98" s="344">
        <f t="shared" si="91"/>
        <v>40.54</v>
      </c>
      <c r="BI98" s="344">
        <v>1.86</v>
      </c>
      <c r="BJ98" s="345">
        <v>2.1700000000000001E-2</v>
      </c>
      <c r="BK98" s="342">
        <f t="shared" si="119"/>
        <v>7.1944252111836748E-2</v>
      </c>
      <c r="BL98" s="350">
        <f t="shared" si="120"/>
        <v>3.5552036348517951E-3</v>
      </c>
      <c r="BT98" s="358">
        <v>39.630000000000003</v>
      </c>
      <c r="BU98" s="358">
        <v>35.619999999999997</v>
      </c>
      <c r="BV98" s="343">
        <f t="shared" si="130"/>
        <v>37.625</v>
      </c>
      <c r="BW98" s="343">
        <v>1.3</v>
      </c>
      <c r="BX98" s="345">
        <v>5.6000000000000001E-2</v>
      </c>
      <c r="BY98" s="342">
        <f t="shared" si="131"/>
        <v>9.4933716398288848E-2</v>
      </c>
      <c r="BZ98" s="350">
        <f t="shared" si="132"/>
        <v>2.6022596352688393E-3</v>
      </c>
      <c r="CF98" s="342"/>
      <c r="CH98" s="358">
        <v>35.85</v>
      </c>
      <c r="CI98" s="358">
        <v>32.15</v>
      </c>
      <c r="CJ98" s="344">
        <f t="shared" si="94"/>
        <v>34</v>
      </c>
      <c r="CK98" s="344">
        <v>1.1200000000000001</v>
      </c>
      <c r="CL98" s="345">
        <v>7.0000000000000007E-2</v>
      </c>
      <c r="CM98" s="342">
        <f t="shared" si="63"/>
        <v>0.10758740437829384</v>
      </c>
      <c r="CN98" s="350">
        <f t="shared" si="64"/>
        <v>9.9816168854429191E-3</v>
      </c>
      <c r="CO98" s="358">
        <v>43.43</v>
      </c>
      <c r="CP98" s="358">
        <v>39.799999999999997</v>
      </c>
      <c r="CT98" s="342"/>
      <c r="CV98" s="358">
        <v>24.82</v>
      </c>
      <c r="CW98" s="358">
        <v>23.22</v>
      </c>
      <c r="CX98" s="344">
        <f t="shared" si="111"/>
        <v>24.02</v>
      </c>
      <c r="CY98" s="344">
        <v>0.92</v>
      </c>
      <c r="CZ98" s="345">
        <v>4.7300000000000002E-2</v>
      </c>
      <c r="DA98" s="342">
        <f t="shared" si="112"/>
        <v>9.0166975405425509E-2</v>
      </c>
      <c r="DB98" s="350">
        <f t="shared" si="113"/>
        <v>4.5921978174692278E-3</v>
      </c>
      <c r="DH98" s="342"/>
      <c r="DJ98" s="358">
        <v>29.85</v>
      </c>
      <c r="DK98" s="358">
        <v>27.73</v>
      </c>
      <c r="DO98" s="342"/>
      <c r="DQ98" s="358">
        <v>27.42</v>
      </c>
      <c r="DR98" s="358">
        <v>25.64</v>
      </c>
      <c r="DV98" s="342"/>
      <c r="DW98" s="351"/>
      <c r="DX98" s="358">
        <v>29.98</v>
      </c>
      <c r="DY98" s="358">
        <v>25.5</v>
      </c>
      <c r="EC98" s="342"/>
      <c r="EE98" s="358">
        <v>34.700000000000003</v>
      </c>
      <c r="EF98" s="358">
        <v>31.5</v>
      </c>
      <c r="EG98" s="344">
        <f t="shared" si="98"/>
        <v>33.1</v>
      </c>
      <c r="EH98" s="344">
        <v>1.3320000000000001</v>
      </c>
      <c r="EI98" s="345">
        <v>3.7999999999999999E-2</v>
      </c>
      <c r="EJ98" s="342">
        <v>8.2672735025152821E-2</v>
      </c>
      <c r="EK98" s="350">
        <f t="shared" si="99"/>
        <v>3.5780452199197037E-3</v>
      </c>
      <c r="EL98" s="358">
        <v>30.4</v>
      </c>
      <c r="EM98" s="358">
        <v>27.74</v>
      </c>
      <c r="EP98" s="351"/>
      <c r="EQ98" s="342"/>
      <c r="ER98" s="350"/>
      <c r="ES98" s="358">
        <v>78.239999999999995</v>
      </c>
      <c r="ET98" s="358">
        <v>69.430000000000007</v>
      </c>
      <c r="EU98" s="344">
        <f t="shared" si="103"/>
        <v>73.835000000000008</v>
      </c>
      <c r="EV98" s="344">
        <v>0.9</v>
      </c>
      <c r="EW98" s="342">
        <v>9.2999999999999999E-2</v>
      </c>
      <c r="EX98" s="342">
        <v>0.10709178050775225</v>
      </c>
      <c r="EY98" s="350">
        <f t="shared" si="104"/>
        <v>1.920831432928569E-2</v>
      </c>
      <c r="FA98" s="346">
        <v>2.89</v>
      </c>
      <c r="FB98" s="346">
        <v>2.3780000000000001</v>
      </c>
      <c r="FD98" s="346">
        <v>2.8079999999999998</v>
      </c>
      <c r="FE98" s="346">
        <v>4.5780000000000003</v>
      </c>
      <c r="FF98" s="346">
        <v>6.6520000000000001</v>
      </c>
      <c r="FH98" s="346">
        <v>1.292</v>
      </c>
      <c r="FI98" s="346">
        <v>1.8280000000000001</v>
      </c>
      <c r="FK98" s="346">
        <v>1.014</v>
      </c>
      <c r="FM98" s="344">
        <v>3.4319999999999999</v>
      </c>
      <c r="FO98" s="344">
        <v>1.8839999999999999</v>
      </c>
      <c r="FT98" s="344">
        <v>1.601</v>
      </c>
      <c r="FV98" s="344">
        <v>6.6349999999999998</v>
      </c>
      <c r="FW98" s="344">
        <f t="shared" si="105"/>
        <v>36.991999999999997</v>
      </c>
      <c r="FX98" s="342">
        <f t="shared" si="106"/>
        <v>9.685653136286472E-2</v>
      </c>
    </row>
    <row r="99" spans="1:180">
      <c r="A99" s="349">
        <v>38596</v>
      </c>
      <c r="B99" s="340">
        <v>29.74</v>
      </c>
      <c r="C99" s="340">
        <v>28.1</v>
      </c>
      <c r="D99" s="337">
        <f t="shared" si="121"/>
        <v>28.92</v>
      </c>
      <c r="E99" s="337">
        <v>1.24</v>
      </c>
      <c r="F99" s="338">
        <v>4.6399999999999997E-2</v>
      </c>
      <c r="G99" s="342">
        <f t="shared" si="122"/>
        <v>9.4433143300165945E-2</v>
      </c>
      <c r="H99" s="350">
        <f t="shared" si="123"/>
        <v>6.8619932076497145E-3</v>
      </c>
      <c r="I99" s="340">
        <v>37.950000000000003</v>
      </c>
      <c r="J99" s="340">
        <v>35.93</v>
      </c>
      <c r="K99" s="340">
        <f t="shared" si="124"/>
        <v>36.94</v>
      </c>
      <c r="L99" s="340">
        <v>1.24</v>
      </c>
      <c r="M99" s="338">
        <v>5.9200000000000003E-2</v>
      </c>
      <c r="N99" s="342">
        <f t="shared" si="125"/>
        <v>9.7125342284593019E-2</v>
      </c>
      <c r="O99" s="350">
        <f t="shared" si="126"/>
        <v>5.4535000386725704E-3</v>
      </c>
      <c r="U99" s="342"/>
      <c r="W99" s="358">
        <v>43.56</v>
      </c>
      <c r="X99" s="358">
        <v>38.17</v>
      </c>
      <c r="Y99" s="344">
        <f t="shared" si="127"/>
        <v>40.865000000000002</v>
      </c>
      <c r="Z99" s="344">
        <v>0.4</v>
      </c>
      <c r="AA99" s="364">
        <v>6.5000000000000002E-2</v>
      </c>
      <c r="AB99" s="342">
        <f t="shared" si="128"/>
        <v>7.6015701582739625E-2</v>
      </c>
      <c r="AC99" s="350">
        <f t="shared" si="129"/>
        <v>5.6184029058794329E-3</v>
      </c>
      <c r="AD99" s="358">
        <v>39.9</v>
      </c>
      <c r="AE99" s="358">
        <v>37.619999999999997</v>
      </c>
      <c r="AF99" s="344">
        <f t="shared" si="84"/>
        <v>38.76</v>
      </c>
      <c r="AG99" s="344">
        <v>0.84</v>
      </c>
      <c r="AH99" s="345">
        <v>9.4E-2</v>
      </c>
      <c r="AI99" s="342">
        <f t="shared" si="85"/>
        <v>0.11917112949641773</v>
      </c>
      <c r="AJ99" s="350">
        <f t="shared" si="86"/>
        <v>1.482965143702937E-2</v>
      </c>
      <c r="AK99" s="358">
        <v>38.79</v>
      </c>
      <c r="AL99" s="358">
        <v>36.35</v>
      </c>
      <c r="AM99" s="344">
        <f t="shared" si="87"/>
        <v>37.57</v>
      </c>
      <c r="AN99" s="344">
        <v>1.82</v>
      </c>
      <c r="AO99" s="345">
        <v>3.6999999999999998E-2</v>
      </c>
      <c r="AP99" s="342">
        <f t="shared" si="107"/>
        <v>9.0899045747186102E-2</v>
      </c>
      <c r="AQ99" s="350">
        <f t="shared" si="108"/>
        <v>1.4658648903266965E-2</v>
      </c>
      <c r="AR99" s="358">
        <v>34.31</v>
      </c>
      <c r="AS99" s="358">
        <v>31.44</v>
      </c>
      <c r="AW99" s="342"/>
      <c r="AY99" s="358">
        <v>47.26</v>
      </c>
      <c r="AZ99" s="358">
        <v>44.78</v>
      </c>
      <c r="BA99" s="344">
        <f t="shared" si="115"/>
        <v>46.019999999999996</v>
      </c>
      <c r="BB99" s="343">
        <v>1.36</v>
      </c>
      <c r="BC99" s="345">
        <v>5.2999999999999999E-2</v>
      </c>
      <c r="BD99" s="342">
        <f t="shared" si="116"/>
        <v>8.6140570006372208E-2</v>
      </c>
      <c r="BE99" s="350">
        <f t="shared" si="117"/>
        <v>2.6627052471416453E-3</v>
      </c>
      <c r="BF99" s="358">
        <v>42.59</v>
      </c>
      <c r="BG99" s="358">
        <v>40.53</v>
      </c>
      <c r="BH99" s="344">
        <f t="shared" si="91"/>
        <v>41.56</v>
      </c>
      <c r="BI99" s="344">
        <v>1.86</v>
      </c>
      <c r="BJ99" s="345">
        <v>2.1700000000000001E-2</v>
      </c>
      <c r="BK99" s="342">
        <f t="shared" si="119"/>
        <v>7.0689379951007325E-2</v>
      </c>
      <c r="BL99" s="350">
        <f t="shared" si="120"/>
        <v>3.3319826503245154E-3</v>
      </c>
      <c r="BT99" s="358">
        <v>37.74</v>
      </c>
      <c r="BU99" s="358">
        <v>35.6</v>
      </c>
      <c r="BV99" s="343">
        <f t="shared" si="130"/>
        <v>36.67</v>
      </c>
      <c r="BW99" s="343">
        <v>1.3</v>
      </c>
      <c r="BX99" s="345">
        <v>5.6000000000000001E-2</v>
      </c>
      <c r="BY99" s="342">
        <f t="shared" si="131"/>
        <v>9.5961840210381899E-2</v>
      </c>
      <c r="BZ99" s="350">
        <f t="shared" si="132"/>
        <v>2.4625821511531955E-3</v>
      </c>
      <c r="CF99" s="342"/>
      <c r="CH99" s="358">
        <v>35.4</v>
      </c>
      <c r="CI99" s="358">
        <v>32.409999999999997</v>
      </c>
      <c r="CJ99" s="344">
        <f t="shared" si="94"/>
        <v>33.905000000000001</v>
      </c>
      <c r="CK99" s="344">
        <v>1.1200000000000001</v>
      </c>
      <c r="CL99" s="345">
        <v>7.0000000000000007E-2</v>
      </c>
      <c r="CM99" s="342">
        <f t="shared" si="63"/>
        <v>0.10769409358712756</v>
      </c>
      <c r="CN99" s="350">
        <f t="shared" si="64"/>
        <v>7.7485159459045163E-3</v>
      </c>
      <c r="CO99" s="358">
        <v>43.46</v>
      </c>
      <c r="CP99" s="358">
        <v>38.71</v>
      </c>
      <c r="CT99" s="342"/>
      <c r="CV99" s="358">
        <v>25.8</v>
      </c>
      <c r="CW99" s="358">
        <v>24.33</v>
      </c>
      <c r="CX99" s="344">
        <f t="shared" si="111"/>
        <v>25.064999999999998</v>
      </c>
      <c r="CY99" s="344">
        <v>0.92</v>
      </c>
      <c r="CZ99" s="345">
        <v>0.05</v>
      </c>
      <c r="DA99" s="342">
        <f t="shared" si="112"/>
        <v>9.115977931148711E-2</v>
      </c>
      <c r="DB99" s="350">
        <f t="shared" si="113"/>
        <v>4.3234496749357237E-3</v>
      </c>
      <c r="DH99" s="342"/>
      <c r="DJ99" s="358">
        <v>29.96</v>
      </c>
      <c r="DK99" s="358">
        <v>28.46</v>
      </c>
      <c r="DO99" s="342"/>
      <c r="DQ99" s="358">
        <v>28.07</v>
      </c>
      <c r="DR99" s="358">
        <v>26.88</v>
      </c>
      <c r="DV99" s="342"/>
      <c r="DX99" s="358">
        <v>29.25</v>
      </c>
      <c r="DY99" s="358">
        <v>26.88</v>
      </c>
      <c r="EC99" s="342"/>
      <c r="EE99" s="358">
        <v>33.49</v>
      </c>
      <c r="EF99" s="358">
        <v>31.39</v>
      </c>
      <c r="EG99" s="344">
        <f t="shared" si="98"/>
        <v>32.44</v>
      </c>
      <c r="EH99" s="344">
        <v>1.3320000000000001</v>
      </c>
      <c r="EI99" s="345">
        <v>0.04</v>
      </c>
      <c r="EJ99" s="342">
        <v>8.5684174134195823E-2</v>
      </c>
      <c r="EK99" s="350">
        <f t="shared" si="99"/>
        <v>3.4640748006322373E-3</v>
      </c>
      <c r="EL99" s="358">
        <v>35.04</v>
      </c>
      <c r="EM99" s="358">
        <v>29.7</v>
      </c>
      <c r="EN99" s="344">
        <f>AVERAGE(EL99:EM99)</f>
        <v>32.369999999999997</v>
      </c>
      <c r="EO99" s="344">
        <v>1.1599999999999999</v>
      </c>
      <c r="EP99" s="369">
        <v>0.06</v>
      </c>
      <c r="EQ99" s="342">
        <f>+((((((EO99/4)*(1+EP99)^0.25))/(EN99*0.95))+(1+EP99)^(0.25))^4)-1</f>
        <v>0.10055422021489613</v>
      </c>
      <c r="ER99" s="350">
        <f>EQ99*($FU99/$FW99)</f>
        <v>6.8589382204323254E-3</v>
      </c>
      <c r="ES99" s="358">
        <v>88.77</v>
      </c>
      <c r="ET99" s="358">
        <v>76</v>
      </c>
      <c r="EU99" s="344">
        <f t="shared" si="103"/>
        <v>82.384999999999991</v>
      </c>
      <c r="EV99" s="344">
        <v>0.9</v>
      </c>
      <c r="EW99" s="342">
        <v>9.7100000000000006E-2</v>
      </c>
      <c r="EX99" s="342">
        <v>0.1097703701183852</v>
      </c>
      <c r="EY99" s="350">
        <f t="shared" si="104"/>
        <v>1.9741846474990728E-2</v>
      </c>
      <c r="FA99" s="346">
        <v>2.7410000000000001</v>
      </c>
      <c r="FB99" s="346">
        <v>2.1179999999999999</v>
      </c>
      <c r="FD99" s="346">
        <v>2.7879999999999998</v>
      </c>
      <c r="FE99" s="346">
        <v>4.694</v>
      </c>
      <c r="FF99" s="346">
        <v>6.0830000000000002</v>
      </c>
      <c r="FH99" s="346">
        <v>1.1659999999999999</v>
      </c>
      <c r="FI99" s="346">
        <v>1.778</v>
      </c>
      <c r="FK99" s="346">
        <v>0.96799999999999997</v>
      </c>
      <c r="FM99" s="344">
        <v>2.714</v>
      </c>
      <c r="FO99" s="344">
        <v>1.7889999999999999</v>
      </c>
      <c r="FT99" s="344">
        <v>1.5249999999999999</v>
      </c>
      <c r="FU99" s="344">
        <v>2.573</v>
      </c>
      <c r="FV99" s="344">
        <v>6.7839999999999998</v>
      </c>
      <c r="FW99" s="344">
        <f t="shared" si="105"/>
        <v>37.720999999999997</v>
      </c>
      <c r="FX99" s="342">
        <f t="shared" si="106"/>
        <v>9.8016291658012927E-2</v>
      </c>
    </row>
    <row r="100" spans="1:180">
      <c r="A100" s="349">
        <v>38626</v>
      </c>
      <c r="B100" s="340">
        <v>28.62</v>
      </c>
      <c r="C100" s="340">
        <v>25.55</v>
      </c>
      <c r="D100" s="337">
        <f t="shared" si="121"/>
        <v>27.085000000000001</v>
      </c>
      <c r="E100" s="337">
        <v>1.48</v>
      </c>
      <c r="F100" s="338">
        <v>4.6399999999999997E-2</v>
      </c>
      <c r="G100" s="342">
        <f t="shared" si="122"/>
        <v>0.10789830433702186</v>
      </c>
      <c r="H100" s="350">
        <f t="shared" si="123"/>
        <v>7.840440396272021E-3</v>
      </c>
      <c r="I100" s="340">
        <v>37.54</v>
      </c>
      <c r="J100" s="340">
        <v>32.25</v>
      </c>
      <c r="K100" s="340">
        <f t="shared" si="124"/>
        <v>34.894999999999996</v>
      </c>
      <c r="L100" s="340">
        <v>1.24</v>
      </c>
      <c r="M100" s="338">
        <v>5.9200000000000003E-2</v>
      </c>
      <c r="N100" s="342">
        <f t="shared" si="125"/>
        <v>9.9379074202563977E-2</v>
      </c>
      <c r="O100" s="350">
        <f t="shared" si="126"/>
        <v>5.5800450454927099E-3</v>
      </c>
      <c r="U100" s="342"/>
      <c r="W100" s="358">
        <v>44.31</v>
      </c>
      <c r="X100" s="358">
        <v>36.119999999999997</v>
      </c>
      <c r="Y100" s="344">
        <f t="shared" si="127"/>
        <v>40.215000000000003</v>
      </c>
      <c r="Z100" s="344">
        <v>0.4</v>
      </c>
      <c r="AA100" s="364">
        <v>6.5000000000000002E-2</v>
      </c>
      <c r="AB100" s="342">
        <f t="shared" si="128"/>
        <v>7.6194448506932577E-2</v>
      </c>
      <c r="AC100" s="350">
        <f t="shared" si="129"/>
        <v>5.6316142848102657E-3</v>
      </c>
      <c r="AD100" s="358">
        <v>41.15</v>
      </c>
      <c r="AE100" s="358">
        <v>34.51</v>
      </c>
      <c r="AF100" s="344">
        <f t="shared" si="84"/>
        <v>37.83</v>
      </c>
      <c r="AG100" s="344">
        <v>0.84</v>
      </c>
      <c r="AH100" s="345">
        <v>9.4E-2</v>
      </c>
      <c r="AI100" s="342">
        <f t="shared" si="85"/>
        <v>0.11979534713919349</v>
      </c>
      <c r="AJ100" s="350">
        <f t="shared" si="86"/>
        <v>1.4907329059976519E-2</v>
      </c>
      <c r="AK100" s="358">
        <v>37.090000000000003</v>
      </c>
      <c r="AL100" s="358">
        <v>32.659999999999997</v>
      </c>
      <c r="AM100" s="344">
        <f t="shared" si="87"/>
        <v>34.875</v>
      </c>
      <c r="AN100" s="344">
        <v>1.82</v>
      </c>
      <c r="AO100" s="345">
        <v>3.6999999999999998E-2</v>
      </c>
      <c r="AP100" s="342">
        <f t="shared" si="107"/>
        <v>9.5149818352503246E-2</v>
      </c>
      <c r="AQ100" s="350">
        <f t="shared" si="108"/>
        <v>1.5344141063022648E-2</v>
      </c>
      <c r="AR100" s="358">
        <v>33.19</v>
      </c>
      <c r="AS100" s="358">
        <v>28.6</v>
      </c>
      <c r="AW100" s="342"/>
      <c r="AY100" s="358">
        <v>46.95</v>
      </c>
      <c r="AZ100" s="358">
        <v>40.799999999999997</v>
      </c>
      <c r="BA100" s="344">
        <f t="shared" si="115"/>
        <v>43.875</v>
      </c>
      <c r="BB100" s="343">
        <v>1.36</v>
      </c>
      <c r="BC100" s="345">
        <v>5.2999999999999999E-2</v>
      </c>
      <c r="BD100" s="342">
        <f t="shared" si="116"/>
        <v>8.7780579033250206E-2</v>
      </c>
      <c r="BE100" s="350">
        <f t="shared" si="117"/>
        <v>2.7133998343832279E-3</v>
      </c>
      <c r="BF100" s="358">
        <v>42.97</v>
      </c>
      <c r="BG100" s="358">
        <v>37.450000000000003</v>
      </c>
      <c r="BH100" s="344">
        <f t="shared" si="91"/>
        <v>40.21</v>
      </c>
      <c r="BI100" s="344">
        <v>1.86</v>
      </c>
      <c r="BJ100" s="345">
        <v>2.1700000000000001E-2</v>
      </c>
      <c r="BK100" s="342">
        <f t="shared" si="119"/>
        <v>7.236411669265741E-2</v>
      </c>
      <c r="BL100" s="350">
        <f t="shared" si="120"/>
        <v>3.4109222841267437E-3</v>
      </c>
      <c r="BT100" s="358">
        <v>37.770000000000003</v>
      </c>
      <c r="BU100" s="358">
        <v>33.25</v>
      </c>
      <c r="BV100" s="343">
        <f t="shared" si="130"/>
        <v>35.510000000000005</v>
      </c>
      <c r="BW100" s="343">
        <v>1.3</v>
      </c>
      <c r="BX100" s="345">
        <v>5.2999999999999999E-2</v>
      </c>
      <c r="BY100" s="342">
        <f t="shared" si="131"/>
        <v>9.4168816658642518E-2</v>
      </c>
      <c r="BZ100" s="350">
        <f t="shared" si="132"/>
        <v>2.4165694049883609E-3</v>
      </c>
      <c r="CF100" s="342"/>
      <c r="CH100" s="358">
        <v>35.29</v>
      </c>
      <c r="CI100" s="358">
        <v>27.78</v>
      </c>
      <c r="CJ100" s="344">
        <f t="shared" si="94"/>
        <v>31.535</v>
      </c>
      <c r="CK100" s="344">
        <v>1.1200000000000001</v>
      </c>
      <c r="CL100" s="345">
        <v>0.06</v>
      </c>
      <c r="CM100" s="342">
        <f t="shared" si="63"/>
        <v>0.10018752470283498</v>
      </c>
      <c r="CN100" s="350">
        <f t="shared" si="64"/>
        <v>7.2084234787915006E-3</v>
      </c>
      <c r="CO100" s="358">
        <v>39.9</v>
      </c>
      <c r="CP100" s="358">
        <v>34.340000000000003</v>
      </c>
      <c r="CT100" s="342"/>
      <c r="CV100" s="358">
        <v>25.45</v>
      </c>
      <c r="CW100" s="358">
        <v>22.33</v>
      </c>
      <c r="CX100" s="344">
        <f t="shared" si="111"/>
        <v>23.89</v>
      </c>
      <c r="CY100" s="344">
        <v>0.92</v>
      </c>
      <c r="CZ100" s="345">
        <v>0.05</v>
      </c>
      <c r="DA100" s="342">
        <f t="shared" si="112"/>
        <v>9.3214904701867551E-2</v>
      </c>
      <c r="DB100" s="350">
        <f t="shared" si="113"/>
        <v>4.4209184409650078E-3</v>
      </c>
      <c r="DH100" s="342"/>
      <c r="DJ100" s="358">
        <v>29.24</v>
      </c>
      <c r="DK100" s="358">
        <v>25.8</v>
      </c>
      <c r="DO100" s="342"/>
      <c r="DQ100" s="358">
        <v>27.86</v>
      </c>
      <c r="DR100" s="358">
        <v>25.14</v>
      </c>
      <c r="DV100" s="342"/>
      <c r="DX100" s="358">
        <v>28.64</v>
      </c>
      <c r="DY100" s="358">
        <v>22.6</v>
      </c>
      <c r="EC100" s="342"/>
      <c r="EE100" s="358">
        <v>32.880000000000003</v>
      </c>
      <c r="EF100" s="358">
        <v>29.1</v>
      </c>
      <c r="EG100" s="344">
        <f t="shared" si="98"/>
        <v>30.990000000000002</v>
      </c>
      <c r="EH100" s="344">
        <v>1.3320000000000001</v>
      </c>
      <c r="EI100" s="345">
        <v>0.04</v>
      </c>
      <c r="EJ100" s="342">
        <v>8.7857916070879893E-2</v>
      </c>
      <c r="EK100" s="350">
        <f t="shared" si="99"/>
        <v>3.5519557277933203E-3</v>
      </c>
      <c r="EL100" s="358">
        <v>35.270000000000003</v>
      </c>
      <c r="EM100" s="358">
        <v>29.51</v>
      </c>
      <c r="EN100" s="344">
        <f>AVERAGE(EL100:EM100)</f>
        <v>32.39</v>
      </c>
      <c r="EO100" s="344">
        <v>1.1599999999999999</v>
      </c>
      <c r="EP100" s="369">
        <v>5.0299999999999997E-2</v>
      </c>
      <c r="EQ100" s="342">
        <f>+((((((EO100/4)*(1+EP100)^0.25))/(EN100*0.95))+(1+EP100)^(0.25))^4)-1</f>
        <v>9.0457948588309911E-2</v>
      </c>
      <c r="ER100" s="350">
        <f>EQ100*($FU100/$FW100)</f>
        <v>6.1702579920394855E-3</v>
      </c>
      <c r="ES100" s="358">
        <v>89.56</v>
      </c>
      <c r="ET100" s="358">
        <v>71.12</v>
      </c>
      <c r="EU100" s="344">
        <f t="shared" si="103"/>
        <v>80.34</v>
      </c>
      <c r="EV100" s="344">
        <v>0.9</v>
      </c>
      <c r="EW100" s="342">
        <v>9.7100000000000006E-2</v>
      </c>
      <c r="EX100" s="342">
        <v>0.11009431130909597</v>
      </c>
      <c r="EY100" s="350">
        <f t="shared" si="104"/>
        <v>1.9800106251714088E-2</v>
      </c>
      <c r="FA100" s="346">
        <v>2.7410000000000001</v>
      </c>
      <c r="FB100" s="346">
        <v>2.1179999999999999</v>
      </c>
      <c r="FD100" s="346">
        <v>2.7879999999999998</v>
      </c>
      <c r="FE100" s="346">
        <v>4.694</v>
      </c>
      <c r="FF100" s="346">
        <v>6.0830000000000002</v>
      </c>
      <c r="FH100" s="346">
        <v>1.1659999999999999</v>
      </c>
      <c r="FI100" s="346">
        <v>1.778</v>
      </c>
      <c r="FK100" s="346">
        <v>0.96799999999999997</v>
      </c>
      <c r="FM100" s="344">
        <v>2.714</v>
      </c>
      <c r="FO100" s="344">
        <v>1.7889999999999999</v>
      </c>
      <c r="FT100" s="344">
        <v>1.5249999999999999</v>
      </c>
      <c r="FU100" s="344">
        <v>2.573</v>
      </c>
      <c r="FV100" s="344">
        <v>6.7839999999999998</v>
      </c>
      <c r="FW100" s="344">
        <f t="shared" si="105"/>
        <v>37.720999999999997</v>
      </c>
      <c r="FX100" s="342">
        <f t="shared" si="106"/>
        <v>9.8996123264375915E-2</v>
      </c>
    </row>
    <row r="101" spans="1:180">
      <c r="A101" s="349">
        <v>38657</v>
      </c>
      <c r="B101" s="340">
        <v>27.2</v>
      </c>
      <c r="C101" s="340">
        <v>25.85</v>
      </c>
      <c r="D101" s="337">
        <f t="shared" si="121"/>
        <v>26.524999999999999</v>
      </c>
      <c r="E101" s="337">
        <v>1.48</v>
      </c>
      <c r="F101" s="338">
        <v>4.6399999999999997E-2</v>
      </c>
      <c r="G101" s="342">
        <f t="shared" si="122"/>
        <v>0.10922519830829303</v>
      </c>
      <c r="H101" s="350">
        <f t="shared" si="123"/>
        <v>8.3320235044815547E-3</v>
      </c>
      <c r="I101" s="340">
        <v>36.68</v>
      </c>
      <c r="J101" s="340">
        <v>34.549999999999997</v>
      </c>
      <c r="K101" s="340">
        <f t="shared" si="124"/>
        <v>35.614999999999995</v>
      </c>
      <c r="L101" s="340">
        <v>1.24</v>
      </c>
      <c r="M101" s="338">
        <v>5.9200000000000003E-2</v>
      </c>
      <c r="N101" s="342">
        <f t="shared" si="125"/>
        <v>9.8555661613959344E-2</v>
      </c>
      <c r="O101" s="350">
        <f t="shared" si="126"/>
        <v>5.8093312729145582E-3</v>
      </c>
      <c r="U101" s="342"/>
      <c r="W101" s="358">
        <v>38.729999999999997</v>
      </c>
      <c r="X101" s="358">
        <v>34.5</v>
      </c>
      <c r="Y101" s="344">
        <f t="shared" si="127"/>
        <v>36.614999999999995</v>
      </c>
      <c r="Z101" s="344">
        <v>0.4</v>
      </c>
      <c r="AA101" s="364">
        <v>6.5000000000000002E-2</v>
      </c>
      <c r="AB101" s="342">
        <f t="shared" si="128"/>
        <v>7.7299835749489398E-2</v>
      </c>
      <c r="AC101" s="350">
        <f t="shared" si="129"/>
        <v>5.9977719600794958E-3</v>
      </c>
      <c r="AD101" s="358">
        <v>38.979999999999997</v>
      </c>
      <c r="AE101" s="358">
        <v>36.08</v>
      </c>
      <c r="AF101" s="344">
        <f t="shared" si="84"/>
        <v>37.53</v>
      </c>
      <c r="AG101" s="344">
        <v>0.84</v>
      </c>
      <c r="AH101" s="345">
        <v>9.4E-2</v>
      </c>
      <c r="AI101" s="342">
        <f t="shared" si="85"/>
        <v>0.12000336499030251</v>
      </c>
      <c r="AJ101" s="350">
        <f t="shared" si="86"/>
        <v>1.5676717000569967E-2</v>
      </c>
      <c r="AK101" s="358">
        <v>35.840000000000003</v>
      </c>
      <c r="AL101" s="358">
        <v>33.549999999999997</v>
      </c>
      <c r="AM101" s="344">
        <f t="shared" si="87"/>
        <v>34.695</v>
      </c>
      <c r="AN101" s="344">
        <v>1.82</v>
      </c>
      <c r="AO101" s="345">
        <v>3.6999999999999998E-2</v>
      </c>
      <c r="AP101" s="342">
        <f t="shared" si="107"/>
        <v>9.5457736160144968E-2</v>
      </c>
      <c r="AQ101" s="350">
        <f t="shared" si="108"/>
        <v>1.6160230687469718E-2</v>
      </c>
      <c r="AR101" s="358">
        <v>30.69</v>
      </c>
      <c r="AS101" s="358">
        <v>28.86</v>
      </c>
      <c r="AW101" s="342"/>
      <c r="AY101" s="358">
        <v>43.32</v>
      </c>
      <c r="AZ101" s="358">
        <v>41.37</v>
      </c>
      <c r="BA101" s="344">
        <f t="shared" si="115"/>
        <v>42.344999999999999</v>
      </c>
      <c r="BB101" s="343">
        <v>1.36</v>
      </c>
      <c r="BC101" s="345">
        <v>5.2999999999999999E-2</v>
      </c>
      <c r="BD101" s="342">
        <f t="shared" si="116"/>
        <v>8.9053176276883583E-2</v>
      </c>
      <c r="BE101" s="350">
        <f t="shared" si="117"/>
        <v>2.8897919274976699E-3</v>
      </c>
      <c r="BF101" s="358">
        <v>41.15</v>
      </c>
      <c r="BG101" s="358">
        <v>38.72</v>
      </c>
      <c r="BH101" s="344">
        <f t="shared" si="91"/>
        <v>39.935000000000002</v>
      </c>
      <c r="BI101" s="344">
        <v>1.86</v>
      </c>
      <c r="BJ101" s="345">
        <v>0.03</v>
      </c>
      <c r="BK101" s="342">
        <f t="shared" si="119"/>
        <v>8.1433867885244204E-2</v>
      </c>
      <c r="BL101" s="350">
        <f t="shared" si="120"/>
        <v>4.0295396053646945E-3</v>
      </c>
      <c r="BT101" s="358">
        <v>35.479999999999997</v>
      </c>
      <c r="BU101" s="358">
        <v>33.880000000000003</v>
      </c>
      <c r="BV101" s="343">
        <f t="shared" si="130"/>
        <v>34.68</v>
      </c>
      <c r="BW101" s="344">
        <v>1.38</v>
      </c>
      <c r="BX101" s="345">
        <v>5.2999999999999999E-2</v>
      </c>
      <c r="BY101" s="342">
        <f t="shared" si="131"/>
        <v>9.7804376569747387E-2</v>
      </c>
      <c r="BZ101" s="350">
        <f t="shared" si="132"/>
        <v>2.6348279115973364E-3</v>
      </c>
      <c r="CF101" s="342"/>
      <c r="CH101" s="358">
        <v>28.7</v>
      </c>
      <c r="CI101" s="358">
        <v>26.52</v>
      </c>
      <c r="CJ101" s="344">
        <f t="shared" si="94"/>
        <v>27.61</v>
      </c>
      <c r="CK101" s="344">
        <v>1.1200000000000001</v>
      </c>
      <c r="CL101" s="345">
        <v>7.0000000000000007E-2</v>
      </c>
      <c r="CM101" s="342">
        <f t="shared" si="63"/>
        <v>0.11642583026591025</v>
      </c>
      <c r="CN101" s="350">
        <f t="shared" si="64"/>
        <v>8.7938245391762353E-3</v>
      </c>
      <c r="CO101" s="358">
        <v>37.25</v>
      </c>
      <c r="CP101" s="358">
        <v>35.409999999999997</v>
      </c>
      <c r="CT101" s="342"/>
      <c r="CV101" s="358">
        <v>23.62</v>
      </c>
      <c r="CW101" s="358">
        <v>21.52</v>
      </c>
      <c r="CX101" s="344">
        <f t="shared" si="111"/>
        <v>22.57</v>
      </c>
      <c r="CY101" s="344">
        <v>0.92</v>
      </c>
      <c r="DA101" s="342"/>
      <c r="DB101" s="350"/>
      <c r="DH101" s="342"/>
      <c r="DJ101" s="358">
        <v>29.61</v>
      </c>
      <c r="DK101" s="358">
        <v>26.22</v>
      </c>
      <c r="DO101" s="342"/>
      <c r="DQ101" s="358">
        <v>27.56</v>
      </c>
      <c r="DR101" s="358">
        <v>26</v>
      </c>
      <c r="DV101" s="342"/>
      <c r="DX101" s="358">
        <v>24.36</v>
      </c>
      <c r="DY101" s="358">
        <v>21.17</v>
      </c>
      <c r="EC101" s="342"/>
      <c r="EE101" s="358">
        <v>31.31</v>
      </c>
      <c r="EF101" s="358">
        <v>29.8</v>
      </c>
      <c r="EG101" s="344">
        <f t="shared" si="98"/>
        <v>30.555</v>
      </c>
      <c r="EH101" s="344">
        <v>1.3320000000000001</v>
      </c>
      <c r="EI101" s="345">
        <v>0.04</v>
      </c>
      <c r="EJ101" s="342">
        <v>8.8550954323063147E-2</v>
      </c>
      <c r="EK101" s="350">
        <f t="shared" si="99"/>
        <v>3.7582156668894387E-3</v>
      </c>
      <c r="EL101" s="358">
        <v>32.659999999999997</v>
      </c>
      <c r="EM101" s="358">
        <v>29.25</v>
      </c>
      <c r="EN101" s="344">
        <f>AVERAGE(EL101:EM101)</f>
        <v>30.954999999999998</v>
      </c>
      <c r="EO101" s="344">
        <v>1.1599999999999999</v>
      </c>
      <c r="EP101" s="369">
        <v>5.0299999999999997E-2</v>
      </c>
      <c r="EQ101" s="342">
        <f>+((((((EO101/4)*(1+EP101)^0.25))/(EN101*0.95))+(1+EP101)^(0.25))^4)-1</f>
        <v>9.2347077135790601E-2</v>
      </c>
      <c r="ER101" s="350">
        <f>EQ101*($FU101/$FW101)</f>
        <v>6.6127415526658481E-3</v>
      </c>
      <c r="ES101" s="358">
        <v>81.349999999999994</v>
      </c>
      <c r="ET101" s="358">
        <v>73.75</v>
      </c>
      <c r="EU101" s="344">
        <f t="shared" si="103"/>
        <v>77.55</v>
      </c>
      <c r="EV101" s="344">
        <v>0.9</v>
      </c>
      <c r="EW101" s="342">
        <v>0.1144</v>
      </c>
      <c r="EX101" s="342">
        <v>0.12807625650323584</v>
      </c>
      <c r="EY101" s="350">
        <f t="shared" si="104"/>
        <v>2.4180934101022823E-2</v>
      </c>
      <c r="FA101" s="346">
        <v>2.7410000000000001</v>
      </c>
      <c r="FB101" s="346">
        <v>2.1179999999999999</v>
      </c>
      <c r="FD101" s="346">
        <v>2.7879999999999998</v>
      </c>
      <c r="FE101" s="346">
        <v>4.694</v>
      </c>
      <c r="FF101" s="346">
        <v>6.0830000000000002</v>
      </c>
      <c r="FH101" s="346">
        <v>1.1659999999999999</v>
      </c>
      <c r="FI101" s="346">
        <v>1.778</v>
      </c>
      <c r="FK101" s="346">
        <v>0.96799999999999997</v>
      </c>
      <c r="FM101" s="344">
        <v>2.714</v>
      </c>
      <c r="FT101" s="344">
        <v>1.5249999999999999</v>
      </c>
      <c r="FU101" s="344">
        <v>2.573</v>
      </c>
      <c r="FV101" s="344">
        <v>6.7839999999999998</v>
      </c>
      <c r="FW101" s="344">
        <f t="shared" si="105"/>
        <v>35.931999999999995</v>
      </c>
      <c r="FX101" s="342">
        <f t="shared" si="106"/>
        <v>0.10487594972972936</v>
      </c>
    </row>
    <row r="102" spans="1:180">
      <c r="A102" s="349">
        <v>38687</v>
      </c>
      <c r="B102" s="340">
        <v>35.99</v>
      </c>
      <c r="C102" s="340">
        <v>33.74</v>
      </c>
      <c r="D102" s="337">
        <f t="shared" si="121"/>
        <v>34.865000000000002</v>
      </c>
      <c r="E102" s="337">
        <v>1.48</v>
      </c>
      <c r="F102" s="338">
        <v>4.6300000000000001E-2</v>
      </c>
      <c r="G102" s="342">
        <f t="shared" si="122"/>
        <v>9.3841733327887367E-2</v>
      </c>
      <c r="H102" s="350">
        <f t="shared" si="123"/>
        <v>6.904415080664951E-3</v>
      </c>
      <c r="I102" s="340">
        <v>26.9</v>
      </c>
      <c r="J102" s="340">
        <v>25.83</v>
      </c>
      <c r="K102" s="340">
        <f t="shared" si="124"/>
        <v>26.364999999999998</v>
      </c>
      <c r="L102" s="340">
        <v>1.24</v>
      </c>
      <c r="M102" s="338">
        <v>5.7000000000000002E-2</v>
      </c>
      <c r="N102" s="342">
        <f t="shared" si="125"/>
        <v>0.11030889416045953</v>
      </c>
      <c r="O102" s="350">
        <f t="shared" si="126"/>
        <v>6.3285207652588465E-3</v>
      </c>
      <c r="U102" s="342"/>
      <c r="W102" s="358">
        <v>38.89</v>
      </c>
      <c r="X102" s="358">
        <v>36.03</v>
      </c>
      <c r="Y102" s="344">
        <f t="shared" si="127"/>
        <v>37.46</v>
      </c>
      <c r="Z102" s="344">
        <v>0.4</v>
      </c>
      <c r="AA102" s="364">
        <v>6.5000000000000002E-2</v>
      </c>
      <c r="AB102" s="342">
        <f t="shared" si="128"/>
        <v>7.7021214647314373E-2</v>
      </c>
      <c r="AC102" s="350">
        <f t="shared" si="129"/>
        <v>5.755549305389092E-3</v>
      </c>
      <c r="AD102" s="358">
        <v>39.51</v>
      </c>
      <c r="AE102" s="358">
        <v>36.01</v>
      </c>
      <c r="AF102" s="344">
        <f t="shared" si="84"/>
        <v>37.76</v>
      </c>
      <c r="AG102" s="344">
        <v>0.84</v>
      </c>
      <c r="AH102" s="345">
        <v>9.4E-2</v>
      </c>
      <c r="AI102" s="342">
        <f t="shared" si="85"/>
        <v>0.11984358640996784</v>
      </c>
      <c r="AJ102" s="350">
        <f t="shared" si="86"/>
        <v>1.4206870405252777E-2</v>
      </c>
      <c r="AK102" s="351">
        <v>36.42</v>
      </c>
      <c r="AL102" s="351">
        <v>33.270000000000003</v>
      </c>
      <c r="AM102" s="344">
        <f t="shared" si="87"/>
        <v>34.844999999999999</v>
      </c>
      <c r="AN102" s="344">
        <v>1.86</v>
      </c>
      <c r="AO102" s="345">
        <v>3.5799999999999998E-2</v>
      </c>
      <c r="AP102" s="342">
        <f t="shared" si="107"/>
        <v>9.5238087854394804E-2</v>
      </c>
      <c r="AQ102" s="350">
        <f t="shared" si="108"/>
        <v>1.5940186709934464E-2</v>
      </c>
      <c r="AW102" s="342"/>
      <c r="AY102" s="351">
        <v>44.58</v>
      </c>
      <c r="AZ102" s="351">
        <v>41.51</v>
      </c>
      <c r="BA102" s="344">
        <f t="shared" si="115"/>
        <v>43.045000000000002</v>
      </c>
      <c r="BB102" s="343">
        <v>1.36</v>
      </c>
      <c r="BC102" s="345">
        <v>5.33E-2</v>
      </c>
      <c r="BD102" s="342">
        <f t="shared" si="116"/>
        <v>8.8769679101914134E-2</v>
      </c>
      <c r="BE102" s="350">
        <f t="shared" si="117"/>
        <v>2.8673728572131039E-3</v>
      </c>
      <c r="BF102" s="351">
        <v>42.09</v>
      </c>
      <c r="BG102" s="351">
        <v>39.03</v>
      </c>
      <c r="BH102" s="344">
        <f t="shared" si="91"/>
        <v>40.56</v>
      </c>
      <c r="BI102" s="344">
        <v>1.86</v>
      </c>
      <c r="BJ102" s="345">
        <v>0.03</v>
      </c>
      <c r="BK102" s="342">
        <f t="shared" si="119"/>
        <v>8.0626994382359873E-2</v>
      </c>
      <c r="BL102" s="350">
        <f t="shared" si="120"/>
        <v>3.9022117754693672E-3</v>
      </c>
      <c r="BT102" s="358">
        <v>35.78</v>
      </c>
      <c r="BU102" s="358">
        <v>33.950000000000003</v>
      </c>
      <c r="BV102" s="343">
        <f t="shared" si="130"/>
        <v>34.865000000000002</v>
      </c>
      <c r="BW102" s="344">
        <v>1.38</v>
      </c>
      <c r="BX102" s="345">
        <v>5.6300000000000003E-2</v>
      </c>
      <c r="BY102" s="342">
        <f t="shared" si="131"/>
        <v>0.10100258456726219</v>
      </c>
      <c r="BZ102" s="350">
        <f t="shared" si="132"/>
        <v>2.6024342820255577E-3</v>
      </c>
      <c r="CF102" s="342"/>
      <c r="CH102" s="351">
        <v>28.3</v>
      </c>
      <c r="CI102" s="351">
        <v>26.3</v>
      </c>
      <c r="CJ102" s="344">
        <f t="shared" si="94"/>
        <v>27.3</v>
      </c>
      <c r="CK102" s="344">
        <v>1.1200000000000001</v>
      </c>
      <c r="CL102" s="345">
        <v>6.88E-2</v>
      </c>
      <c r="CM102" s="342">
        <f t="shared" si="63"/>
        <v>0.11570886546304116</v>
      </c>
      <c r="CN102" s="350">
        <f t="shared" si="64"/>
        <v>8.1413967637510472E-3</v>
      </c>
      <c r="CO102" s="351">
        <v>37.96</v>
      </c>
      <c r="CP102" s="351">
        <v>34.880000000000003</v>
      </c>
      <c r="CQ102" s="344">
        <f>AVERAGE(CO102:CP102)</f>
        <v>36.42</v>
      </c>
      <c r="CR102" s="344">
        <f>0.545*4</f>
        <v>2.1800000000000002</v>
      </c>
      <c r="CS102" s="345">
        <v>4.4699999999999997E-2</v>
      </c>
      <c r="CT102" s="342">
        <f>+((((((CR102/4)*(1+CS102)^0.25))/(CQ102*0.95))+(1+CS102)^(0.25))^4)-1</f>
        <v>0.11209571849545519</v>
      </c>
      <c r="CU102" s="350">
        <f>CT102*($FN102/$FW102)</f>
        <v>4.200286859201356E-3</v>
      </c>
      <c r="DA102" s="342"/>
      <c r="DH102" s="342"/>
      <c r="DK102" s="351"/>
      <c r="DO102" s="342"/>
      <c r="DV102" s="342"/>
      <c r="EC102" s="342"/>
      <c r="EE102" s="358">
        <v>31.14</v>
      </c>
      <c r="EF102" s="358">
        <v>29.74</v>
      </c>
      <c r="EG102" s="344">
        <f t="shared" si="98"/>
        <v>30.439999999999998</v>
      </c>
      <c r="EH102" s="344">
        <v>1.3320000000000001</v>
      </c>
      <c r="EI102" s="345">
        <v>3.7499999999999999E-2</v>
      </c>
      <c r="EJ102" s="342">
        <v>8.6120380755354331E-2</v>
      </c>
      <c r="EK102" s="350">
        <f t="shared" si="99"/>
        <v>3.4299605255842056E-3</v>
      </c>
      <c r="EL102" s="351">
        <v>34.1</v>
      </c>
      <c r="EM102" s="351">
        <v>30.58</v>
      </c>
      <c r="EN102" s="344">
        <f>AVERAGE(EL102:EM102)</f>
        <v>32.340000000000003</v>
      </c>
      <c r="EO102" s="344">
        <v>1.1599999999999999</v>
      </c>
      <c r="EP102" s="369">
        <v>5.0299999999999997E-2</v>
      </c>
      <c r="EQ102" s="342">
        <f>+((((((EO102/4)*(1+EP102)^0.25))/(EN102*0.95))+(1+EP102)^(0.25))^4)-1</f>
        <v>9.0520913393143498E-2</v>
      </c>
      <c r="ER102" s="350">
        <f>EQ102*($FU102/$FW102)</f>
        <v>6.6746323808475486E-3</v>
      </c>
      <c r="ES102" s="358">
        <v>84.77</v>
      </c>
      <c r="ET102" s="358">
        <v>74.430000000000007</v>
      </c>
      <c r="EU102" s="344">
        <f t="shared" si="103"/>
        <v>79.599999999999994</v>
      </c>
      <c r="EV102" s="344">
        <v>0.9</v>
      </c>
      <c r="EW102" s="342">
        <v>0.1171</v>
      </c>
      <c r="EX102" s="342">
        <v>0.13045474832713855</v>
      </c>
      <c r="EY102" s="350">
        <f t="shared" si="104"/>
        <v>2.3553553098169085E-2</v>
      </c>
      <c r="FA102" s="346">
        <v>2.7469999999999999</v>
      </c>
      <c r="FB102" s="346">
        <v>2.1419999999999999</v>
      </c>
      <c r="FD102" s="346">
        <v>2.79</v>
      </c>
      <c r="FE102" s="346">
        <v>4.4260000000000002</v>
      </c>
      <c r="FF102" s="346">
        <v>6.2489999999999997</v>
      </c>
      <c r="FH102" s="346">
        <v>1.206</v>
      </c>
      <c r="FI102" s="346">
        <v>1.8069999999999999</v>
      </c>
      <c r="FK102" s="346">
        <v>0.96199999999999997</v>
      </c>
      <c r="FM102" s="344">
        <v>2.6269999999999998</v>
      </c>
      <c r="FN102" s="344">
        <v>1.399</v>
      </c>
      <c r="FT102" s="344">
        <v>1.4870000000000001</v>
      </c>
      <c r="FU102" s="344">
        <v>2.7530000000000001</v>
      </c>
      <c r="FV102" s="344">
        <v>6.7409999999999997</v>
      </c>
      <c r="FW102" s="344">
        <f t="shared" si="105"/>
        <v>37.335999999999999</v>
      </c>
      <c r="FX102" s="342">
        <f t="shared" si="106"/>
        <v>0.10450739080876141</v>
      </c>
    </row>
    <row r="103" spans="1:180">
      <c r="A103" s="349">
        <v>38718</v>
      </c>
      <c r="B103" s="340">
        <v>36.28</v>
      </c>
      <c r="C103" s="340">
        <v>34.83</v>
      </c>
      <c r="D103" s="337">
        <f t="shared" si="121"/>
        <v>35.555</v>
      </c>
      <c r="E103" s="337">
        <v>1.48</v>
      </c>
      <c r="F103" s="338">
        <v>4.6300000000000001E-2</v>
      </c>
      <c r="G103" s="342">
        <f t="shared" si="122"/>
        <v>9.2903983260974377E-2</v>
      </c>
      <c r="H103" s="350">
        <f t="shared" si="123"/>
        <v>6.5153750834285587E-3</v>
      </c>
      <c r="I103" s="340">
        <v>27.08</v>
      </c>
      <c r="J103" s="340">
        <v>26.02</v>
      </c>
      <c r="K103" s="340">
        <f t="shared" si="124"/>
        <v>26.549999999999997</v>
      </c>
      <c r="L103" s="340">
        <v>1.26</v>
      </c>
      <c r="M103" s="338">
        <v>6.4000000000000001E-2</v>
      </c>
      <c r="N103" s="342">
        <f t="shared" si="125"/>
        <v>0.11815657966371984</v>
      </c>
      <c r="O103" s="350">
        <f t="shared" si="126"/>
        <v>6.4613580199052315E-3</v>
      </c>
      <c r="U103" s="342"/>
      <c r="W103" s="358">
        <v>39.49</v>
      </c>
      <c r="X103" s="358">
        <v>36.35</v>
      </c>
      <c r="Y103" s="344">
        <f t="shared" si="127"/>
        <v>37.92</v>
      </c>
      <c r="Z103" s="344">
        <v>0.4</v>
      </c>
      <c r="AA103" s="364">
        <v>6.5000000000000002E-2</v>
      </c>
      <c r="AB103" s="342">
        <f t="shared" si="128"/>
        <v>7.6874780768150019E-2</v>
      </c>
      <c r="AC103" s="350">
        <f t="shared" si="129"/>
        <v>5.4756353929828593E-3</v>
      </c>
      <c r="AD103" s="358">
        <v>39.020000000000003</v>
      </c>
      <c r="AE103" s="358">
        <v>35.82</v>
      </c>
      <c r="AF103" s="344">
        <f t="shared" si="84"/>
        <v>37.42</v>
      </c>
      <c r="AG103" s="344">
        <v>0.84</v>
      </c>
      <c r="AH103" s="345">
        <v>9.4E-2</v>
      </c>
      <c r="AI103" s="342">
        <f t="shared" si="85"/>
        <v>0.12008048126784376</v>
      </c>
      <c r="AJ103" s="350">
        <f t="shared" si="86"/>
        <v>1.3568450602284314E-2</v>
      </c>
      <c r="AK103" s="351">
        <v>36.92</v>
      </c>
      <c r="AL103" s="351">
        <v>35.380000000000003</v>
      </c>
      <c r="AM103" s="344">
        <f t="shared" si="87"/>
        <v>36.150000000000006</v>
      </c>
      <c r="AN103" s="344">
        <v>1.86</v>
      </c>
      <c r="AO103" s="345">
        <v>3.4200000000000001E-2</v>
      </c>
      <c r="AP103" s="342">
        <f t="shared" si="107"/>
        <v>9.1360504636286421E-2</v>
      </c>
      <c r="AQ103" s="350">
        <f t="shared" si="108"/>
        <v>1.4575230877512226E-2</v>
      </c>
      <c r="AW103" s="342"/>
      <c r="AY103" s="351">
        <v>45.55</v>
      </c>
      <c r="AZ103" s="351">
        <v>41.49</v>
      </c>
      <c r="BA103" s="344">
        <f t="shared" si="115"/>
        <v>43.519999999999996</v>
      </c>
      <c r="BB103" s="343">
        <v>1.44</v>
      </c>
      <c r="BC103" s="345">
        <v>5.33E-2</v>
      </c>
      <c r="BD103" s="342">
        <f t="shared" si="116"/>
        <v>9.0468096170011281E-2</v>
      </c>
      <c r="BE103" s="350">
        <f t="shared" si="117"/>
        <v>2.7854103645911059E-3</v>
      </c>
      <c r="BF103" s="351">
        <v>42.83</v>
      </c>
      <c r="BG103" s="351">
        <v>39.25</v>
      </c>
      <c r="BH103" s="344">
        <f t="shared" si="91"/>
        <v>41.04</v>
      </c>
      <c r="BI103" s="344">
        <v>1.86</v>
      </c>
      <c r="BJ103" s="345">
        <v>0.03</v>
      </c>
      <c r="BK103" s="342">
        <f t="shared" si="119"/>
        <v>8.0024295215959551E-2</v>
      </c>
      <c r="BL103" s="350">
        <f t="shared" si="120"/>
        <v>3.6917003179790381E-3</v>
      </c>
      <c r="BT103" s="358">
        <v>36.57</v>
      </c>
      <c r="BU103" s="358">
        <v>34.54</v>
      </c>
      <c r="BV103" s="343">
        <f t="shared" si="130"/>
        <v>35.555</v>
      </c>
      <c r="BW103" s="344">
        <v>1.38</v>
      </c>
      <c r="BX103" s="345">
        <v>5.2999999999999999E-2</v>
      </c>
      <c r="BY103" s="342">
        <f t="shared" si="131"/>
        <v>9.6684891181074706E-2</v>
      </c>
      <c r="BZ103" s="350">
        <f t="shared" si="132"/>
        <v>2.3745434086340023E-3</v>
      </c>
      <c r="CF103" s="342"/>
      <c r="CH103" s="351">
        <v>29.76</v>
      </c>
      <c r="CI103" s="351">
        <v>26.77</v>
      </c>
      <c r="CJ103" s="344">
        <f t="shared" si="94"/>
        <v>28.265000000000001</v>
      </c>
      <c r="CK103" s="344">
        <v>1.1200000000000001</v>
      </c>
      <c r="CL103" s="345">
        <v>6.88E-2</v>
      </c>
      <c r="CM103" s="342">
        <f t="shared" si="63"/>
        <v>0.11408234396757866</v>
      </c>
      <c r="CN103" s="350">
        <f t="shared" si="64"/>
        <v>7.6511186521018423E-3</v>
      </c>
      <c r="CO103" s="351">
        <v>37.56</v>
      </c>
      <c r="CP103" s="351">
        <v>35.11</v>
      </c>
      <c r="CQ103" s="344">
        <f>AVERAGE(CO103:CP103)</f>
        <v>36.335000000000001</v>
      </c>
      <c r="CR103" s="344">
        <f>0.545*4</f>
        <v>2.1800000000000002</v>
      </c>
      <c r="CS103" s="345">
        <v>3.9699999999999999E-2</v>
      </c>
      <c r="CT103" s="342">
        <f>+((((((CR103/4)*(1+CS103)^0.25))/(CQ103*0.95))+(1+CS103)^(0.25))^4)-1</f>
        <v>0.10693377157155171</v>
      </c>
      <c r="CU103" s="350">
        <f>CT103*($FN103/$FW103)</f>
        <v>3.8192582698136543E-3</v>
      </c>
      <c r="CV103" s="351">
        <v>24.94</v>
      </c>
      <c r="CW103" s="351">
        <v>23.83</v>
      </c>
      <c r="DA103" s="342"/>
      <c r="DB103" s="350"/>
      <c r="DH103" s="342"/>
      <c r="DO103" s="342"/>
      <c r="DV103" s="342"/>
      <c r="EC103" s="342"/>
      <c r="EE103" s="358">
        <v>31.3</v>
      </c>
      <c r="EF103" s="358">
        <v>29.77</v>
      </c>
      <c r="EG103" s="344">
        <f t="shared" si="98"/>
        <v>30.535</v>
      </c>
      <c r="EH103" s="344">
        <v>1.3320000000000001</v>
      </c>
      <c r="EI103" s="345">
        <v>3.7499999999999999E-2</v>
      </c>
      <c r="EJ103" s="342">
        <v>8.5966514254280479E-2</v>
      </c>
      <c r="EK103" s="350">
        <f t="shared" si="99"/>
        <v>3.2635232753667372E-3</v>
      </c>
      <c r="EL103" s="351">
        <v>35.43</v>
      </c>
      <c r="EM103" s="351">
        <v>31.09</v>
      </c>
      <c r="EN103" s="344">
        <f>AVERAGE(EL103:EM103)</f>
        <v>33.26</v>
      </c>
      <c r="EO103" s="344">
        <v>1.1599999999999999</v>
      </c>
      <c r="EP103" s="369">
        <v>4.0300000000000002E-2</v>
      </c>
      <c r="EQ103" s="342">
        <f>+((((((EO103/4)*(1+EP103)^0.25))/(EN103*0.95))+(1+EP103)^(0.25))^4)-1</f>
        <v>7.9020870422700007E-2</v>
      </c>
      <c r="ER103" s="350">
        <f>EQ103*($FU103/$FW103)</f>
        <v>5.553853874743251E-3</v>
      </c>
      <c r="ES103" s="358">
        <v>85.7</v>
      </c>
      <c r="ET103" s="358">
        <v>75.77</v>
      </c>
      <c r="EU103" s="344">
        <f t="shared" si="103"/>
        <v>80.734999999999999</v>
      </c>
      <c r="EV103" s="344">
        <v>0.9</v>
      </c>
      <c r="EW103" s="342">
        <v>0.1171</v>
      </c>
      <c r="EX103" s="342">
        <v>0.13026617703389975</v>
      </c>
      <c r="EY103" s="350">
        <f t="shared" si="104"/>
        <v>2.2418286938614203E-2</v>
      </c>
      <c r="FA103" s="346">
        <v>2.7469999999999999</v>
      </c>
      <c r="FB103" s="346">
        <v>2.1419999999999999</v>
      </c>
      <c r="FD103" s="346">
        <v>2.79</v>
      </c>
      <c r="FE103" s="346">
        <v>4.4260000000000002</v>
      </c>
      <c r="FF103" s="346">
        <v>6.2489999999999997</v>
      </c>
      <c r="FH103" s="346">
        <v>1.206</v>
      </c>
      <c r="FI103" s="346">
        <v>1.8069999999999999</v>
      </c>
      <c r="FK103" s="346">
        <v>0.96199999999999997</v>
      </c>
      <c r="FM103" s="344">
        <v>2.6269999999999998</v>
      </c>
      <c r="FN103" s="344">
        <v>1.399</v>
      </c>
      <c r="FO103" s="344">
        <v>1.8340000000000001</v>
      </c>
      <c r="FT103" s="344">
        <v>1.4870000000000001</v>
      </c>
      <c r="FU103" s="344">
        <v>2.7530000000000001</v>
      </c>
      <c r="FV103" s="344">
        <v>6.7409999999999997</v>
      </c>
      <c r="FW103" s="344">
        <f t="shared" si="105"/>
        <v>39.169999999999995</v>
      </c>
      <c r="FX103" s="342">
        <f t="shared" si="106"/>
        <v>9.8153745077957016E-2</v>
      </c>
    </row>
    <row r="104" spans="1:180">
      <c r="A104" s="349">
        <v>38749</v>
      </c>
      <c r="B104" s="340">
        <v>36.479999999999997</v>
      </c>
      <c r="C104" s="340">
        <v>34.4</v>
      </c>
      <c r="D104" s="337">
        <f t="shared" si="121"/>
        <v>35.44</v>
      </c>
      <c r="E104" s="337">
        <v>1.48</v>
      </c>
      <c r="F104" s="338">
        <v>4.6300000000000001E-2</v>
      </c>
      <c r="G104" s="342">
        <f t="shared" si="122"/>
        <v>9.3057697826509633E-2</v>
      </c>
      <c r="H104" s="350">
        <f t="shared" si="123"/>
        <v>1.2968875040810814E-2</v>
      </c>
      <c r="I104" s="340">
        <v>27.01</v>
      </c>
      <c r="J104" s="340">
        <v>25.970099999999999</v>
      </c>
      <c r="K104" s="340">
        <f t="shared" si="124"/>
        <v>26.49005</v>
      </c>
      <c r="L104" s="340">
        <v>1.26</v>
      </c>
      <c r="M104" s="338">
        <v>5.3199999999999997E-2</v>
      </c>
      <c r="N104" s="342">
        <f t="shared" si="125"/>
        <v>0.10693046152132668</v>
      </c>
      <c r="O104" s="350">
        <f t="shared" si="126"/>
        <v>1.1620163795783156E-2</v>
      </c>
      <c r="U104" s="342"/>
      <c r="AB104" s="342"/>
      <c r="AD104" s="358">
        <v>37.19</v>
      </c>
      <c r="AE104" s="358">
        <v>34.049999999999997</v>
      </c>
      <c r="AF104" s="344">
        <f t="shared" si="84"/>
        <v>35.619999999999997</v>
      </c>
      <c r="AG104" s="344">
        <v>0.84</v>
      </c>
      <c r="AH104" s="345">
        <v>9.5000000000000001E-2</v>
      </c>
      <c r="AI104" s="342">
        <f t="shared" si="85"/>
        <v>0.12243573096167637</v>
      </c>
      <c r="AJ104" s="350">
        <f t="shared" si="86"/>
        <v>2.7492290864815569E-2</v>
      </c>
      <c r="AP104" s="342"/>
      <c r="AY104" s="358">
        <v>45.96</v>
      </c>
      <c r="AZ104" s="358">
        <v>42.99</v>
      </c>
      <c r="BA104" s="344">
        <f t="shared" si="115"/>
        <v>44.475000000000001</v>
      </c>
      <c r="BB104" s="343">
        <v>1.44</v>
      </c>
      <c r="BC104" s="345">
        <v>5.2499999999999998E-2</v>
      </c>
      <c r="BD104" s="342">
        <f t="shared" si="116"/>
        <v>8.8832195458684815E-2</v>
      </c>
      <c r="BE104" s="350">
        <f t="shared" si="117"/>
        <v>5.4351188535931155E-3</v>
      </c>
      <c r="BK104" s="342"/>
      <c r="BT104" s="358">
        <v>35.83</v>
      </c>
      <c r="BU104" s="358">
        <v>32.83</v>
      </c>
      <c r="BV104" s="343">
        <f t="shared" si="130"/>
        <v>34.33</v>
      </c>
      <c r="BW104" s="344">
        <v>1.38</v>
      </c>
      <c r="BX104" s="345">
        <v>5.2999999999999999E-2</v>
      </c>
      <c r="BY104" s="342">
        <f t="shared" si="131"/>
        <v>9.8268400385788102E-2</v>
      </c>
      <c r="BZ104" s="350">
        <f t="shared" si="132"/>
        <v>4.7960124382896941E-3</v>
      </c>
      <c r="CF104" s="342"/>
      <c r="CM104" s="342"/>
      <c r="CT104" s="342"/>
      <c r="DA104" s="342"/>
      <c r="DH104" s="342"/>
      <c r="DO104" s="342"/>
      <c r="DV104" s="342"/>
      <c r="EC104" s="342"/>
      <c r="EE104" s="358">
        <v>31.49</v>
      </c>
      <c r="EF104" s="358">
        <v>29.61</v>
      </c>
      <c r="EG104" s="344">
        <f t="shared" si="98"/>
        <v>30.549999999999997</v>
      </c>
      <c r="EH104" s="344">
        <v>1.33</v>
      </c>
      <c r="EI104" s="345">
        <v>3.7499999999999999E-2</v>
      </c>
      <c r="EJ104" s="342">
        <v>8.5868324787631511E-2</v>
      </c>
      <c r="EK104" s="350">
        <f t="shared" si="99"/>
        <v>6.4779158317288853E-3</v>
      </c>
      <c r="EQ104" s="342"/>
      <c r="ER104" s="350"/>
      <c r="ES104" s="358">
        <v>82.35</v>
      </c>
      <c r="ET104" s="358">
        <v>71.260000000000005</v>
      </c>
      <c r="EU104" s="344">
        <f t="shared" si="103"/>
        <v>76.805000000000007</v>
      </c>
      <c r="EV104" s="344">
        <v>0.9</v>
      </c>
      <c r="EW104" s="342">
        <v>0.1138</v>
      </c>
      <c r="EX104" s="342">
        <v>0.12760209285219193</v>
      </c>
      <c r="EY104" s="350">
        <f t="shared" si="104"/>
        <v>4.3638867024332902E-2</v>
      </c>
      <c r="FA104" s="346">
        <v>2.7469999999999999</v>
      </c>
      <c r="FB104" s="346">
        <v>2.1419999999999999</v>
      </c>
      <c r="FE104" s="346">
        <v>4.4260000000000002</v>
      </c>
      <c r="FH104" s="346">
        <v>1.206</v>
      </c>
      <c r="FK104" s="346">
        <v>0.96199999999999997</v>
      </c>
      <c r="FT104" s="344">
        <v>1.4870000000000001</v>
      </c>
      <c r="FV104" s="344">
        <v>6.7409999999999997</v>
      </c>
      <c r="FW104" s="344">
        <f t="shared" si="105"/>
        <v>19.710999999999999</v>
      </c>
      <c r="FX104" s="342">
        <f t="shared" si="106"/>
        <v>0.11242924384935413</v>
      </c>
    </row>
    <row r="105" spans="1:180">
      <c r="A105" s="349">
        <v>38777</v>
      </c>
      <c r="B105" s="340">
        <v>36.28</v>
      </c>
      <c r="C105" s="340">
        <v>34.75</v>
      </c>
      <c r="D105" s="337">
        <f t="shared" si="121"/>
        <v>35.515000000000001</v>
      </c>
      <c r="E105" s="337">
        <v>1.48</v>
      </c>
      <c r="F105" s="338">
        <v>4.6300000000000001E-2</v>
      </c>
      <c r="G105" s="342">
        <f t="shared" si="122"/>
        <v>9.2957334451172491E-2</v>
      </c>
      <c r="H105" s="350">
        <f t="shared" si="123"/>
        <v>1.3036843666472935E-2</v>
      </c>
      <c r="I105" s="340">
        <v>26.95</v>
      </c>
      <c r="J105" s="340">
        <v>25.98</v>
      </c>
      <c r="K105" s="340">
        <f t="shared" si="124"/>
        <v>26.465</v>
      </c>
      <c r="L105" s="340">
        <v>1.26</v>
      </c>
      <c r="M105" s="338">
        <v>5.3199999999999997E-2</v>
      </c>
      <c r="N105" s="342">
        <f t="shared" si="125"/>
        <v>0.10698227295183105</v>
      </c>
      <c r="O105" s="350">
        <f t="shared" si="126"/>
        <v>1.1702292728040591E-2</v>
      </c>
      <c r="U105" s="342"/>
      <c r="AB105" s="342"/>
      <c r="AD105" s="358">
        <v>37.869999999999997</v>
      </c>
      <c r="AE105" s="358">
        <v>35.22</v>
      </c>
      <c r="AF105" s="344">
        <f t="shared" si="84"/>
        <v>36.545000000000002</v>
      </c>
      <c r="AG105" s="344">
        <v>0.84</v>
      </c>
      <c r="AH105" s="345">
        <v>9.5000000000000001E-2</v>
      </c>
      <c r="AI105" s="342">
        <f t="shared" si="85"/>
        <v>0.12173500456635367</v>
      </c>
      <c r="AJ105" s="350">
        <f t="shared" si="86"/>
        <v>2.6545260964155746E-2</v>
      </c>
      <c r="AP105" s="342"/>
      <c r="AY105" s="358">
        <v>45.32</v>
      </c>
      <c r="AZ105" s="358">
        <v>42.7</v>
      </c>
      <c r="BA105" s="344">
        <f t="shared" si="115"/>
        <v>44.010000000000005</v>
      </c>
      <c r="BB105" s="343">
        <v>1.44</v>
      </c>
      <c r="BC105" s="345">
        <v>5.2499999999999998E-2</v>
      </c>
      <c r="BD105" s="342">
        <f t="shared" si="116"/>
        <v>8.9221024689570383E-2</v>
      </c>
      <c r="BE105" s="350">
        <f t="shared" si="117"/>
        <v>5.5567201301290718E-3</v>
      </c>
      <c r="BF105" s="343">
        <v>42.93</v>
      </c>
      <c r="BG105" s="343">
        <v>39.25</v>
      </c>
      <c r="BK105" s="342"/>
      <c r="BT105" s="358">
        <v>35.49</v>
      </c>
      <c r="BU105" s="358">
        <v>33.08</v>
      </c>
      <c r="BV105" s="343">
        <f t="shared" si="130"/>
        <v>34.284999999999997</v>
      </c>
      <c r="BW105" s="344">
        <v>1.38</v>
      </c>
      <c r="BX105" s="345">
        <v>5.2999999999999999E-2</v>
      </c>
      <c r="BY105" s="342">
        <f t="shared" si="131"/>
        <v>9.8328758747984191E-2</v>
      </c>
      <c r="BZ105" s="350">
        <f t="shared" si="132"/>
        <v>4.7719767320277499E-3</v>
      </c>
      <c r="CF105" s="342"/>
      <c r="CH105" s="343">
        <v>32.58</v>
      </c>
      <c r="CI105" s="343">
        <v>28.89</v>
      </c>
      <c r="CM105" s="342"/>
      <c r="CO105" s="343">
        <v>37.97</v>
      </c>
      <c r="CP105" s="343">
        <v>35.35</v>
      </c>
      <c r="CT105" s="342"/>
      <c r="DA105" s="342"/>
      <c r="DH105" s="342"/>
      <c r="DJ105" s="341">
        <v>28.84</v>
      </c>
      <c r="DK105" s="341">
        <v>26.72</v>
      </c>
      <c r="DO105" s="342"/>
      <c r="DV105" s="342"/>
      <c r="EC105" s="342"/>
      <c r="EE105" s="358">
        <v>31.08</v>
      </c>
      <c r="EF105" s="358">
        <v>29.59</v>
      </c>
      <c r="EG105" s="344">
        <f t="shared" si="98"/>
        <v>30.335000000000001</v>
      </c>
      <c r="EH105" s="344">
        <v>1.33</v>
      </c>
      <c r="EI105" s="345">
        <v>3.7499999999999999E-2</v>
      </c>
      <c r="EJ105" s="342">
        <v>8.6217058135158897E-2</v>
      </c>
      <c r="EK105" s="350">
        <f t="shared" si="99"/>
        <v>6.2960361239404114E-3</v>
      </c>
      <c r="EQ105" s="342"/>
      <c r="ER105" s="350"/>
      <c r="ES105" s="358">
        <v>75.45</v>
      </c>
      <c r="ET105" s="358">
        <v>67.37</v>
      </c>
      <c r="EU105" s="344">
        <f t="shared" si="103"/>
        <v>71.41</v>
      </c>
      <c r="EV105" s="344">
        <v>0.9</v>
      </c>
      <c r="EW105" s="342">
        <v>0.1138</v>
      </c>
      <c r="EX105" s="342">
        <v>0.1286500217880937</v>
      </c>
      <c r="EY105" s="350">
        <f t="shared" si="104"/>
        <v>4.4831292921318183E-2</v>
      </c>
      <c r="FA105" s="346">
        <v>2.754</v>
      </c>
      <c r="FB105" s="346">
        <v>2.1480000000000001</v>
      </c>
      <c r="FE105" s="346">
        <v>4.282</v>
      </c>
      <c r="FH105" s="346">
        <v>1.2230000000000001</v>
      </c>
      <c r="FK105" s="346">
        <v>0.95299999999999996</v>
      </c>
      <c r="FT105" s="344">
        <v>1.4339999999999999</v>
      </c>
      <c r="FV105" s="344">
        <v>6.843</v>
      </c>
      <c r="FW105" s="344">
        <f t="shared" si="105"/>
        <v>19.637</v>
      </c>
      <c r="FX105" s="342">
        <f t="shared" si="106"/>
        <v>0.11274042326608469</v>
      </c>
    </row>
    <row r="106" spans="1:180">
      <c r="A106" s="349">
        <v>38808</v>
      </c>
      <c r="B106" s="340">
        <v>36.369999999999997</v>
      </c>
      <c r="C106" s="340">
        <v>34.43</v>
      </c>
      <c r="D106" s="337">
        <f t="shared" si="121"/>
        <v>35.4</v>
      </c>
      <c r="E106" s="337">
        <v>1.48</v>
      </c>
      <c r="F106" s="338">
        <v>4.4299999999999999E-2</v>
      </c>
      <c r="G106" s="342">
        <f t="shared" si="122"/>
        <v>9.1021921801464289E-2</v>
      </c>
      <c r="H106" s="350">
        <f t="shared" si="123"/>
        <v>9.1426935823631424E-3</v>
      </c>
      <c r="I106" s="340">
        <v>26.8</v>
      </c>
      <c r="J106" s="340">
        <v>26.09</v>
      </c>
      <c r="K106" s="340">
        <f t="shared" si="124"/>
        <v>26.445</v>
      </c>
      <c r="L106" s="340">
        <v>1.26</v>
      </c>
      <c r="M106" s="338">
        <v>5.3999999999999999E-2</v>
      </c>
      <c r="N106" s="342">
        <f t="shared" si="125"/>
        <v>0.10786459508468615</v>
      </c>
      <c r="O106" s="350">
        <f t="shared" si="126"/>
        <v>8.4504030287368085E-3</v>
      </c>
      <c r="U106" s="342"/>
      <c r="AB106" s="342"/>
      <c r="AD106" s="358">
        <v>37</v>
      </c>
      <c r="AE106" s="358">
        <v>34.92</v>
      </c>
      <c r="AF106" s="344">
        <f t="shared" si="84"/>
        <v>35.96</v>
      </c>
      <c r="AG106" s="344">
        <v>0.84</v>
      </c>
      <c r="AH106" s="345">
        <v>9.8000000000000004E-2</v>
      </c>
      <c r="AI106" s="342">
        <f t="shared" si="85"/>
        <v>0.12524838733433774</v>
      </c>
      <c r="AJ106" s="350">
        <f t="shared" si="86"/>
        <v>1.9560638798075503E-2</v>
      </c>
      <c r="AP106" s="342"/>
      <c r="AY106" s="358">
        <v>46.43</v>
      </c>
      <c r="AZ106" s="358">
        <v>43.7</v>
      </c>
      <c r="BA106" s="344">
        <f t="shared" si="115"/>
        <v>45.064999999999998</v>
      </c>
      <c r="BB106" s="343">
        <v>1.44</v>
      </c>
      <c r="BC106" s="345">
        <v>5.2499999999999998E-2</v>
      </c>
      <c r="BD106" s="342">
        <f t="shared" si="116"/>
        <v>8.8350536378654088E-2</v>
      </c>
      <c r="BE106" s="350">
        <f t="shared" si="117"/>
        <v>3.9409404767340415E-3</v>
      </c>
      <c r="BF106" s="343">
        <v>40.69</v>
      </c>
      <c r="BG106" s="343">
        <v>38.72</v>
      </c>
      <c r="BH106" s="344">
        <f t="shared" ref="BH106:BH112" si="133">AVERAGE(BF106:BG106)</f>
        <v>39.704999999999998</v>
      </c>
      <c r="BI106" s="344">
        <v>1.86</v>
      </c>
      <c r="BJ106" s="345">
        <v>3.1E-2</v>
      </c>
      <c r="BK106" s="342">
        <f t="shared" ref="BK106:BK112" si="134">+((((((BI106/4)*(1+BJ106)^0.25))/(BH106*0.95))+(1+BJ106)^(0.25))^4)-1</f>
        <v>8.2787538581441833E-2</v>
      </c>
      <c r="BL106" s="350">
        <f t="shared" ref="BL106:BL112" si="135">BK106*($FI106/$FW106)</f>
        <v>5.2840539980131005E-3</v>
      </c>
      <c r="BT106" s="358">
        <v>35.79</v>
      </c>
      <c r="BU106" s="358">
        <v>33.79</v>
      </c>
      <c r="BV106" s="343">
        <f t="shared" si="130"/>
        <v>34.79</v>
      </c>
      <c r="BW106" s="344">
        <v>1.38</v>
      </c>
      <c r="BX106" s="345">
        <v>5.3800000000000001E-2</v>
      </c>
      <c r="BY106" s="342">
        <f t="shared" si="131"/>
        <v>9.8494428765247388E-2</v>
      </c>
      <c r="BZ106" s="350">
        <f t="shared" si="132"/>
        <v>3.4234878770618114E-3</v>
      </c>
      <c r="CF106" s="342"/>
      <c r="CH106" s="343">
        <v>33.75</v>
      </c>
      <c r="CI106" s="343">
        <v>32.090000000000003</v>
      </c>
      <c r="CJ106" s="344">
        <f t="shared" ref="CJ106:CJ169" si="136">AVERAGE(CH106:CI106)</f>
        <v>32.92</v>
      </c>
      <c r="CK106" s="344">
        <v>1.2</v>
      </c>
      <c r="CL106" s="345">
        <v>6.4199999999999993E-2</v>
      </c>
      <c r="CM106" s="342">
        <f t="shared" ref="CM106:CM169" si="137">+((((((CK106/4)*(1+CL106)^0.25))/(CJ106*0.95))+(1+CL106)^(0.25))^4)-1</f>
        <v>0.1056252432387268</v>
      </c>
      <c r="CN106" s="350">
        <f t="shared" ref="CN106:CN169" si="138">CM106*($FM106/$FW106)</f>
        <v>1.4908807766207335E-2</v>
      </c>
      <c r="CO106" s="343">
        <v>37.159999999999997</v>
      </c>
      <c r="CP106" s="343">
        <v>35.33</v>
      </c>
      <c r="CQ106" s="344">
        <f>AVERAGE(CO106:CP106)</f>
        <v>36.244999999999997</v>
      </c>
      <c r="CR106" s="344">
        <f>0.545*4</f>
        <v>2.1800000000000002</v>
      </c>
      <c r="CS106" s="345">
        <v>4.53E-2</v>
      </c>
      <c r="CT106" s="342">
        <f>+((((((CR106/4)*(1+CS106)^0.25))/(CQ106*0.95))+(1+CS106)^(0.25))^4)-1</f>
        <v>0.11306772589419012</v>
      </c>
      <c r="CU106" s="350">
        <f>CT106*($FN106/$FW106)</f>
        <v>5.7321518343031669E-3</v>
      </c>
      <c r="DA106" s="342"/>
      <c r="DH106" s="342"/>
      <c r="DJ106" s="341">
        <v>27.48</v>
      </c>
      <c r="DK106" s="341">
        <v>25.8</v>
      </c>
      <c r="DL106" s="344">
        <f>AVERAGE(DJ106:DK106)</f>
        <v>26.64</v>
      </c>
      <c r="DM106" s="344">
        <v>0.9</v>
      </c>
      <c r="DN106" s="342">
        <v>5.2999999999999999E-2</v>
      </c>
      <c r="DO106" s="342">
        <f>+((((((DM106/4)*(1+DN106)^0.25))/(DL106*0.95))+(1+DN106)^(0.25))^4)-1</f>
        <v>9.0949001103181271E-2</v>
      </c>
      <c r="DP106" s="350">
        <f>DO106*($FQ106/$FW106)</f>
        <v>2.5575052830459099E-3</v>
      </c>
      <c r="DV106" s="342"/>
      <c r="EC106" s="342"/>
      <c r="EE106" s="358">
        <v>30.74</v>
      </c>
      <c r="EF106" s="358">
        <v>28.8</v>
      </c>
      <c r="EG106" s="344">
        <f t="shared" si="98"/>
        <v>29.77</v>
      </c>
      <c r="EH106" s="344">
        <v>1.35</v>
      </c>
      <c r="EI106" s="345">
        <v>3.7499999999999999E-2</v>
      </c>
      <c r="EJ106" s="342">
        <v>8.7918004659909954E-2</v>
      </c>
      <c r="EK106" s="350">
        <f t="shared" si="99"/>
        <v>4.5982354176931526E-3</v>
      </c>
      <c r="EQ106" s="342"/>
      <c r="ER106" s="350"/>
      <c r="ES106" s="358">
        <v>81.900000000000006</v>
      </c>
      <c r="ET106" s="358">
        <v>68.430000000000007</v>
      </c>
      <c r="EU106" s="344">
        <f t="shared" si="103"/>
        <v>75.165000000000006</v>
      </c>
      <c r="EV106" s="344">
        <v>0.9</v>
      </c>
      <c r="EW106" s="342">
        <v>0.1157</v>
      </c>
      <c r="EX106" s="342">
        <v>0.12982871950573172</v>
      </c>
      <c r="EY106" s="350">
        <f t="shared" si="104"/>
        <v>3.2402725493388358E-2</v>
      </c>
      <c r="FA106" s="346">
        <v>2.754</v>
      </c>
      <c r="FB106" s="346">
        <v>2.1480000000000001</v>
      </c>
      <c r="FE106" s="346">
        <v>4.282</v>
      </c>
      <c r="FH106" s="346">
        <v>1.2230000000000001</v>
      </c>
      <c r="FI106" s="346">
        <v>1.75</v>
      </c>
      <c r="FK106" s="346">
        <v>0.95299999999999996</v>
      </c>
      <c r="FM106" s="344">
        <v>3.87</v>
      </c>
      <c r="FN106" s="344">
        <v>1.39</v>
      </c>
      <c r="FQ106" s="344">
        <v>0.77100000000000002</v>
      </c>
      <c r="FT106" s="344">
        <v>1.4339999999999999</v>
      </c>
      <c r="FV106" s="344">
        <v>6.843</v>
      </c>
      <c r="FW106" s="344">
        <f t="shared" si="105"/>
        <v>27.418000000000003</v>
      </c>
      <c r="FX106" s="342">
        <f t="shared" si="106"/>
        <v>0.11000164355562234</v>
      </c>
    </row>
    <row r="107" spans="1:180">
      <c r="A107" s="349">
        <v>38838</v>
      </c>
      <c r="B107" s="340">
        <v>36.67</v>
      </c>
      <c r="C107" s="340">
        <v>34.630000000000003</v>
      </c>
      <c r="D107" s="337">
        <f t="shared" si="121"/>
        <v>35.650000000000006</v>
      </c>
      <c r="E107" s="337">
        <v>1.48</v>
      </c>
      <c r="F107" s="338">
        <v>4.2500000000000003E-2</v>
      </c>
      <c r="G107" s="342">
        <f t="shared" si="122"/>
        <v>8.8808961733519931E-2</v>
      </c>
      <c r="H107" s="350">
        <f t="shared" si="123"/>
        <v>7.4603514629914495E-3</v>
      </c>
      <c r="I107" s="340">
        <v>27.73</v>
      </c>
      <c r="J107" s="340">
        <v>25.55</v>
      </c>
      <c r="K107" s="340">
        <f t="shared" si="124"/>
        <v>26.64</v>
      </c>
      <c r="L107" s="340">
        <v>1.26</v>
      </c>
      <c r="M107" s="338">
        <v>6.1699999999999998E-2</v>
      </c>
      <c r="N107" s="342">
        <f t="shared" si="125"/>
        <v>0.11555354476842883</v>
      </c>
      <c r="O107" s="350">
        <f t="shared" si="126"/>
        <v>7.3676712795211381E-3</v>
      </c>
      <c r="U107" s="342"/>
      <c r="W107" s="343">
        <v>35.76</v>
      </c>
      <c r="X107" s="343">
        <v>32.159999999999997</v>
      </c>
      <c r="Y107" s="344">
        <f t="shared" ref="Y107:Y144" si="139">AVERAGE(W107:X107)</f>
        <v>33.959999999999994</v>
      </c>
      <c r="Z107" s="344">
        <v>0.44</v>
      </c>
      <c r="AA107" s="345">
        <v>7.3300000000000004E-2</v>
      </c>
      <c r="AB107" s="342">
        <f t="shared" ref="AB107:AB134" si="140">+((((((Z107/4)*(1+AA107)^0.25))/(Y107*0.95))+(1+AA107)^(0.25))^4)-1</f>
        <v>8.8013060847128566E-2</v>
      </c>
      <c r="AC107" s="350">
        <f t="shared" ref="AC107:AC142" si="141">AB107*($FD107/$FW107)</f>
        <v>6.4909980376923236E-3</v>
      </c>
      <c r="AD107" s="358">
        <v>35.85</v>
      </c>
      <c r="AE107" s="344">
        <v>32.200000000000003</v>
      </c>
      <c r="AF107" s="344">
        <f t="shared" si="84"/>
        <v>34.025000000000006</v>
      </c>
      <c r="AG107" s="344">
        <v>0.88</v>
      </c>
      <c r="AH107" s="345">
        <v>9.8000000000000004E-2</v>
      </c>
      <c r="AI107" s="342">
        <f t="shared" si="85"/>
        <v>0.12819913792011417</v>
      </c>
      <c r="AJ107" s="350">
        <f t="shared" si="86"/>
        <v>1.5001165565961129E-2</v>
      </c>
      <c r="AP107" s="342"/>
      <c r="AY107" s="351">
        <v>45.72</v>
      </c>
      <c r="AZ107" s="351">
        <v>42.85</v>
      </c>
      <c r="BA107" s="344">
        <f t="shared" si="115"/>
        <v>44.284999999999997</v>
      </c>
      <c r="BB107" s="343">
        <v>1.44</v>
      </c>
      <c r="BC107" s="345">
        <v>5.67E-2</v>
      </c>
      <c r="BD107" s="342">
        <f t="shared" si="116"/>
        <v>9.3335686367463033E-2</v>
      </c>
      <c r="BE107" s="350">
        <f t="shared" si="117"/>
        <v>3.4457347245206538E-3</v>
      </c>
      <c r="BF107" s="343">
        <v>42.29</v>
      </c>
      <c r="BG107" s="343">
        <v>39.26</v>
      </c>
      <c r="BH107" s="344">
        <f t="shared" si="133"/>
        <v>40.774999999999999</v>
      </c>
      <c r="BI107" s="344">
        <v>1.86</v>
      </c>
      <c r="BJ107" s="345">
        <v>3.1E-2</v>
      </c>
      <c r="BK107" s="342">
        <f t="shared" si="134"/>
        <v>8.1404138269866699E-2</v>
      </c>
      <c r="BL107" s="350">
        <f t="shared" si="135"/>
        <v>4.3304066289759262E-3</v>
      </c>
      <c r="BT107" s="358">
        <v>36</v>
      </c>
      <c r="BU107" s="358">
        <v>33.299999999999997</v>
      </c>
      <c r="BV107" s="343">
        <f t="shared" si="130"/>
        <v>34.65</v>
      </c>
      <c r="BW107" s="344">
        <v>1.38</v>
      </c>
      <c r="BX107" s="345">
        <v>5.3800000000000001E-2</v>
      </c>
      <c r="BY107" s="342">
        <f t="shared" si="131"/>
        <v>9.8677846355320176E-2</v>
      </c>
      <c r="BZ107" s="350">
        <f t="shared" si="132"/>
        <v>2.8075002596041573E-3</v>
      </c>
      <c r="CF107" s="342"/>
      <c r="CH107" s="351">
        <v>33.71</v>
      </c>
      <c r="CI107" s="351">
        <v>30.04</v>
      </c>
      <c r="CJ107" s="344">
        <f t="shared" si="136"/>
        <v>31.875</v>
      </c>
      <c r="CK107" s="344">
        <v>1.2</v>
      </c>
      <c r="CL107" s="345">
        <v>6.88E-2</v>
      </c>
      <c r="CM107" s="342">
        <f t="shared" si="137"/>
        <v>0.11178851307520055</v>
      </c>
      <c r="CN107" s="350">
        <f t="shared" si="138"/>
        <v>1.3085417810979428E-2</v>
      </c>
      <c r="CO107" s="343">
        <v>37.590000000000003</v>
      </c>
      <c r="CP107" s="343">
        <v>35.340000000000003</v>
      </c>
      <c r="CQ107" s="344">
        <f>AVERAGE(CO107:CP107)</f>
        <v>36.465000000000003</v>
      </c>
      <c r="CR107" s="344">
        <f>0.545*4</f>
        <v>2.1800000000000002</v>
      </c>
      <c r="CS107" s="345">
        <v>4.53E-2</v>
      </c>
      <c r="CT107" s="342">
        <f>+((((((CR107/4)*(1+CS107)^0.25))/(CQ107*0.95))+(1+CS107)^(0.25))^4)-1</f>
        <v>0.11264924904397833</v>
      </c>
      <c r="CU107" s="350">
        <f>CT107*($FN107/$FW107)</f>
        <v>4.6815396986759272E-3</v>
      </c>
      <c r="CV107" s="351">
        <v>24.88</v>
      </c>
      <c r="CW107" s="351">
        <v>23.31</v>
      </c>
      <c r="CX107" s="344">
        <f>AVERAGE(CV107:CW107)</f>
        <v>24.094999999999999</v>
      </c>
      <c r="CY107" s="344">
        <v>0.96</v>
      </c>
      <c r="CZ107" s="345">
        <v>4.3999999999999997E-2</v>
      </c>
      <c r="DA107" s="342">
        <f>+((((((CY107/4)*(1+CZ107)^0.25))/(CX107*0.95))+(1+CZ107)^(0.25))^4)-1</f>
        <v>8.8478016423310102E-2</v>
      </c>
      <c r="DB107" s="350">
        <f>DA107*($FO107/$FW107)</f>
        <v>4.9667036734261285E-3</v>
      </c>
      <c r="DH107" s="342"/>
      <c r="DJ107" s="341">
        <v>27.89</v>
      </c>
      <c r="DK107" s="341">
        <v>25.63</v>
      </c>
      <c r="DL107" s="344">
        <f>AVERAGE(DJ107:DK107)</f>
        <v>26.759999999999998</v>
      </c>
      <c r="DM107" s="344">
        <v>0.9</v>
      </c>
      <c r="DN107" s="342">
        <v>5.2999999999999999E-2</v>
      </c>
      <c r="DO107" s="342">
        <f>+((((((DM107/4)*(1+DN107)^0.25))/(DL107*0.95))+(1+DN107)^(0.25))^4)-1</f>
        <v>9.0776570436435611E-2</v>
      </c>
      <c r="DP107" s="350">
        <f>DO107*($FQ107/$FW107)</f>
        <v>2.0635108444185903E-3</v>
      </c>
      <c r="DV107" s="342"/>
      <c r="EC107" s="342"/>
      <c r="EE107" s="358">
        <v>29.93</v>
      </c>
      <c r="EF107" s="358">
        <v>27.04</v>
      </c>
      <c r="EG107" s="344">
        <f t="shared" si="98"/>
        <v>28.484999999999999</v>
      </c>
      <c r="EH107" s="344">
        <v>1.35</v>
      </c>
      <c r="EI107" s="345">
        <v>3.7499999999999999E-2</v>
      </c>
      <c r="EJ107" s="342">
        <v>9.0234913407543749E-2</v>
      </c>
      <c r="EK107" s="350">
        <f t="shared" si="99"/>
        <v>3.6715128161273112E-3</v>
      </c>
      <c r="EL107" s="344">
        <v>35.979999999999997</v>
      </c>
      <c r="EM107" s="344">
        <v>33.299999999999997</v>
      </c>
      <c r="EN107" s="344">
        <f t="shared" ref="EN107:EN130" si="142">AVERAGE(EL107:EM107)</f>
        <v>34.64</v>
      </c>
      <c r="EO107" s="344">
        <v>1.2</v>
      </c>
      <c r="EP107" s="369">
        <v>0.05</v>
      </c>
      <c r="EQ107" s="342">
        <f t="shared" ref="EQ107:EQ130" si="143">+((((((EO107/4)*(1+EP107)^0.25))/(EN107*0.95))+(1+EP107)^(0.25))^4)-1</f>
        <v>8.8815327788456466E-2</v>
      </c>
      <c r="ER107" s="350">
        <f t="shared" ref="ER107:ER127" si="144">EQ107*($FU107/$FW107)</f>
        <v>7.6239296070979862E-3</v>
      </c>
      <c r="ES107" s="358">
        <v>82.08</v>
      </c>
      <c r="ET107" s="358">
        <v>67.48</v>
      </c>
      <c r="EU107" s="344">
        <f t="shared" si="103"/>
        <v>74.78</v>
      </c>
      <c r="EV107" s="344">
        <v>0.94</v>
      </c>
      <c r="EW107" s="342">
        <v>0.1116</v>
      </c>
      <c r="EX107" s="342">
        <v>0.12638160747947791</v>
      </c>
      <c r="EY107" s="350">
        <f t="shared" si="104"/>
        <v>2.2609237960750261E-2</v>
      </c>
      <c r="FA107" s="346">
        <v>2.8787699999999998</v>
      </c>
      <c r="FB107" s="346">
        <v>2.1850000000000001</v>
      </c>
      <c r="FD107" s="346">
        <v>2.5273699999999999</v>
      </c>
      <c r="FE107" s="346">
        <v>4.01</v>
      </c>
      <c r="FH107" s="346">
        <v>1.2651399999999999</v>
      </c>
      <c r="FI107" s="346">
        <v>1.823</v>
      </c>
      <c r="FK107" s="346">
        <v>0.97499999999999998</v>
      </c>
      <c r="FM107" s="344">
        <v>4.0113899999999996</v>
      </c>
      <c r="FN107" s="344">
        <v>1.42418</v>
      </c>
      <c r="FO107" s="344">
        <v>1.9237</v>
      </c>
      <c r="FQ107" s="344">
        <v>0.77900000000000003</v>
      </c>
      <c r="FT107" s="344">
        <v>1.39436</v>
      </c>
      <c r="FU107" s="344">
        <v>2.9416799999999999</v>
      </c>
      <c r="FV107" s="344">
        <v>6.1306500000000002</v>
      </c>
      <c r="FW107" s="344">
        <f t="shared" si="105"/>
        <v>34.269240000000003</v>
      </c>
      <c r="FX107" s="342">
        <f t="shared" si="106"/>
        <v>0.1056056803707424</v>
      </c>
    </row>
    <row r="108" spans="1:180">
      <c r="A108" s="349">
        <v>38869</v>
      </c>
      <c r="B108" s="357">
        <v>38.130000000000003</v>
      </c>
      <c r="C108" s="357">
        <v>35.36</v>
      </c>
      <c r="D108" s="337">
        <f t="shared" si="121"/>
        <v>36.745000000000005</v>
      </c>
      <c r="E108" s="337">
        <v>1.48</v>
      </c>
      <c r="F108" s="338">
        <v>4.2500000000000003E-2</v>
      </c>
      <c r="G108" s="342">
        <f t="shared" si="122"/>
        <v>8.7407060474767873E-2</v>
      </c>
      <c r="H108" s="350">
        <f t="shared" si="123"/>
        <v>7.6609267188025385E-3</v>
      </c>
      <c r="I108" s="357">
        <v>28.03</v>
      </c>
      <c r="J108" s="357">
        <v>26.01</v>
      </c>
      <c r="K108" s="340">
        <f t="shared" si="124"/>
        <v>27.020000000000003</v>
      </c>
      <c r="L108" s="340">
        <v>1.26</v>
      </c>
      <c r="M108" s="338">
        <v>6.1699999999999998E-2</v>
      </c>
      <c r="N108" s="342">
        <f t="shared" si="125"/>
        <v>0.1147822567065897</v>
      </c>
      <c r="O108" s="350">
        <f t="shared" si="126"/>
        <v>7.6357908671002509E-3</v>
      </c>
      <c r="U108" s="342"/>
      <c r="W108" s="343">
        <v>38.42</v>
      </c>
      <c r="X108" s="343">
        <v>32.9</v>
      </c>
      <c r="Y108" s="344">
        <f t="shared" si="139"/>
        <v>35.659999999999997</v>
      </c>
      <c r="Z108" s="344">
        <v>0.44</v>
      </c>
      <c r="AA108" s="345">
        <v>7.3300000000000004E-2</v>
      </c>
      <c r="AB108" s="342">
        <f t="shared" si="140"/>
        <v>8.73082390815898E-2</v>
      </c>
      <c r="AC108" s="350">
        <f t="shared" si="141"/>
        <v>6.7172002549892324E-3</v>
      </c>
      <c r="AD108" s="365">
        <v>34.78</v>
      </c>
      <c r="AE108" s="365">
        <v>31.59</v>
      </c>
      <c r="AF108" s="344">
        <f t="shared" si="84"/>
        <v>33.185000000000002</v>
      </c>
      <c r="AG108" s="344">
        <v>0.88</v>
      </c>
      <c r="AH108" s="345">
        <v>9.8000000000000004E-2</v>
      </c>
      <c r="AI108" s="342">
        <f t="shared" si="85"/>
        <v>0.12897155127804738</v>
      </c>
      <c r="AJ108" s="350">
        <f t="shared" si="86"/>
        <v>1.5745850404563284E-2</v>
      </c>
      <c r="AP108" s="342"/>
      <c r="AY108" s="351">
        <v>47.38</v>
      </c>
      <c r="AZ108" s="351">
        <v>43.95</v>
      </c>
      <c r="BA108" s="344">
        <f t="shared" si="115"/>
        <v>45.665000000000006</v>
      </c>
      <c r="BB108" s="343">
        <v>1.44</v>
      </c>
      <c r="BC108" s="345">
        <v>5.67E-2</v>
      </c>
      <c r="BD108" s="342">
        <f t="shared" si="116"/>
        <v>9.2214794033798064E-2</v>
      </c>
      <c r="BE108" s="350">
        <f t="shared" si="117"/>
        <v>3.5515583227256372E-3</v>
      </c>
      <c r="BF108" s="343">
        <v>41.87</v>
      </c>
      <c r="BG108" s="343">
        <v>39.58</v>
      </c>
      <c r="BH108" s="344">
        <f t="shared" si="133"/>
        <v>40.724999999999994</v>
      </c>
      <c r="BI108" s="344">
        <v>1.86</v>
      </c>
      <c r="BJ108" s="345">
        <v>3.1E-2</v>
      </c>
      <c r="BK108" s="342">
        <f t="shared" si="134"/>
        <v>8.1467135209841279E-2</v>
      </c>
      <c r="BL108" s="350">
        <f t="shared" si="135"/>
        <v>4.5216499535561238E-3</v>
      </c>
      <c r="BT108" s="365">
        <v>37.04</v>
      </c>
      <c r="BU108" s="365">
        <v>34.229999999999997</v>
      </c>
      <c r="BV108" s="343">
        <f t="shared" si="130"/>
        <v>35.634999999999998</v>
      </c>
      <c r="BW108" s="344">
        <v>1.38</v>
      </c>
      <c r="BX108" s="345">
        <v>5.96E-2</v>
      </c>
      <c r="BY108" s="342">
        <f t="shared" si="131"/>
        <v>0.10345850709540216</v>
      </c>
      <c r="BZ108" s="350">
        <f t="shared" si="132"/>
        <v>3.0711331639129563E-3</v>
      </c>
      <c r="CF108" s="342"/>
      <c r="CH108" s="365">
        <v>35.15</v>
      </c>
      <c r="CI108" s="365">
        <v>32.1</v>
      </c>
      <c r="CJ108" s="344">
        <f t="shared" si="136"/>
        <v>33.625</v>
      </c>
      <c r="CK108" s="344">
        <v>1.2</v>
      </c>
      <c r="CL108" s="345">
        <v>6.88E-2</v>
      </c>
      <c r="CM108" s="342">
        <f t="shared" si="137"/>
        <v>0.10951973853030639</v>
      </c>
      <c r="CN108" s="350">
        <f t="shared" si="138"/>
        <v>1.3375656608270114E-2</v>
      </c>
      <c r="CQ108" s="344"/>
      <c r="CR108" s="344"/>
      <c r="CT108" s="342"/>
      <c r="CU108" s="350"/>
      <c r="CV108" s="351">
        <v>25.4</v>
      </c>
      <c r="CW108" s="351">
        <v>23.46</v>
      </c>
      <c r="CX108" s="344">
        <f>AVERAGE(CV108:CW108)</f>
        <v>24.43</v>
      </c>
      <c r="CY108" s="344">
        <v>0.96</v>
      </c>
      <c r="CZ108" s="345">
        <v>4.3999999999999997E-2</v>
      </c>
      <c r="DA108" s="342">
        <f>+((((((CY108/4)*(1+CZ108)^0.25))/(CX108*0.95))+(1+CZ108)^(0.25))^4)-1</f>
        <v>8.7858662035833035E-2</v>
      </c>
      <c r="DB108" s="350">
        <f>DA108*($FO108/$FW108)</f>
        <v>5.1457627063643367E-3</v>
      </c>
      <c r="DH108" s="342"/>
      <c r="DJ108" s="341">
        <v>27.52</v>
      </c>
      <c r="DK108" s="341">
        <v>25.8</v>
      </c>
      <c r="DL108" s="344">
        <f>AVERAGE(DJ108:DK108)</f>
        <v>26.66</v>
      </c>
      <c r="DM108" s="344">
        <v>0.9</v>
      </c>
      <c r="DN108" s="342">
        <v>5.2999999999999999E-2</v>
      </c>
      <c r="DO108" s="342">
        <f>+((((((DM108/4)*(1+DN108)^0.25))/(DL108*0.95))+(1+DN108)^(0.25))^4)-1</f>
        <v>9.0920153438766915E-2</v>
      </c>
      <c r="DP108" s="350">
        <f>DO108*($FQ108/$FW108)</f>
        <v>2.1563807314671488E-3</v>
      </c>
      <c r="DV108" s="342"/>
      <c r="EC108" s="342"/>
      <c r="EE108" s="358">
        <v>29.39</v>
      </c>
      <c r="EF108" s="358">
        <v>27.82</v>
      </c>
      <c r="EG108" s="344">
        <f t="shared" si="98"/>
        <v>28.605</v>
      </c>
      <c r="EH108" s="344">
        <v>1.35</v>
      </c>
      <c r="EI108" s="345">
        <v>3.7499999999999999E-2</v>
      </c>
      <c r="EJ108" s="342">
        <v>9.0009574253390845E-2</v>
      </c>
      <c r="EK108" s="350">
        <f t="shared" si="99"/>
        <v>3.8211267866666157E-3</v>
      </c>
      <c r="EL108" s="344">
        <v>36.75</v>
      </c>
      <c r="EM108" s="344">
        <v>33.18</v>
      </c>
      <c r="EN108" s="344">
        <f t="shared" si="142"/>
        <v>34.965000000000003</v>
      </c>
      <c r="EO108" s="344">
        <v>1.2</v>
      </c>
      <c r="EP108" s="369">
        <v>0.05</v>
      </c>
      <c r="EQ108" s="342">
        <f t="shared" si="143"/>
        <v>8.8449659012823867E-2</v>
      </c>
      <c r="ER108" s="350">
        <f t="shared" si="144"/>
        <v>7.9225804185731694E-3</v>
      </c>
      <c r="ES108" s="358">
        <v>81</v>
      </c>
      <c r="ET108" s="358">
        <v>67.680000000000007</v>
      </c>
      <c r="EU108" s="344">
        <f t="shared" si="103"/>
        <v>74.34</v>
      </c>
      <c r="EV108" s="344">
        <v>0.94</v>
      </c>
      <c r="EW108" s="342">
        <v>0.1116</v>
      </c>
      <c r="EX108" s="342">
        <v>0.12646953258879412</v>
      </c>
      <c r="EY108" s="350">
        <f t="shared" si="104"/>
        <v>2.3607231259279032E-2</v>
      </c>
      <c r="FA108" s="346">
        <v>2.8787699999999998</v>
      </c>
      <c r="FB108" s="346">
        <v>2.1850000000000001</v>
      </c>
      <c r="FD108" s="346">
        <v>2.5270000000000001</v>
      </c>
      <c r="FE108" s="346">
        <v>4.01</v>
      </c>
      <c r="FH108" s="346">
        <v>1.2649999999999999</v>
      </c>
      <c r="FI108" s="346">
        <v>1.823</v>
      </c>
      <c r="FK108" s="346">
        <v>0.97499999999999998</v>
      </c>
      <c r="FM108" s="344">
        <v>4.0113899999999996</v>
      </c>
      <c r="FO108" s="344">
        <v>1.9237</v>
      </c>
      <c r="FQ108" s="344">
        <v>0.77900000000000003</v>
      </c>
      <c r="FT108" s="344">
        <v>1.39436</v>
      </c>
      <c r="FU108" s="344">
        <v>2.9420000000000002</v>
      </c>
      <c r="FV108" s="344">
        <v>6.1310000000000002</v>
      </c>
      <c r="FW108" s="344">
        <f t="shared" si="105"/>
        <v>32.845219999999998</v>
      </c>
      <c r="FX108" s="342">
        <f t="shared" si="106"/>
        <v>0.10493284819627045</v>
      </c>
    </row>
    <row r="109" spans="1:180">
      <c r="A109" s="349">
        <v>38899</v>
      </c>
      <c r="B109" s="357">
        <v>39.4</v>
      </c>
      <c r="C109" s="357">
        <v>37.159999999999997</v>
      </c>
      <c r="D109" s="337">
        <f t="shared" si="121"/>
        <v>38.28</v>
      </c>
      <c r="E109" s="337">
        <v>1.48</v>
      </c>
      <c r="F109" s="338">
        <v>4.2500000000000003E-2</v>
      </c>
      <c r="G109" s="342">
        <f t="shared" si="122"/>
        <v>8.557889522043971E-2</v>
      </c>
      <c r="H109" s="350">
        <f t="shared" si="123"/>
        <v>6.8622924044224485E-3</v>
      </c>
      <c r="I109" s="357">
        <v>29.25</v>
      </c>
      <c r="J109" s="357">
        <v>27.75</v>
      </c>
      <c r="K109" s="340">
        <f t="shared" si="124"/>
        <v>28.5</v>
      </c>
      <c r="L109" s="340">
        <v>1.26</v>
      </c>
      <c r="M109" s="338">
        <v>6.1699999999999998E-2</v>
      </c>
      <c r="N109" s="342">
        <f t="shared" si="125"/>
        <v>0.11197771881315854</v>
      </c>
      <c r="O109" s="350">
        <f t="shared" si="126"/>
        <v>7.3930891566141473E-3</v>
      </c>
      <c r="U109" s="342"/>
      <c r="W109" s="365">
        <v>43.14</v>
      </c>
      <c r="X109" s="365">
        <v>36.950000000000003</v>
      </c>
      <c r="Y109" s="344">
        <f t="shared" si="139"/>
        <v>40.045000000000002</v>
      </c>
      <c r="Z109" s="344">
        <v>0.44</v>
      </c>
      <c r="AA109" s="345">
        <v>7.3300000000000004E-2</v>
      </c>
      <c r="AB109" s="342">
        <f t="shared" si="140"/>
        <v>8.5767663741444178E-2</v>
      </c>
      <c r="AC109" s="350">
        <f t="shared" si="141"/>
        <v>7.3952932584130009E-3</v>
      </c>
      <c r="AD109" s="365">
        <v>36.29</v>
      </c>
      <c r="AE109" s="365">
        <v>32.549999999999997</v>
      </c>
      <c r="AF109" s="344">
        <f t="shared" si="84"/>
        <v>34.42</v>
      </c>
      <c r="AG109" s="344">
        <v>0.88</v>
      </c>
      <c r="AH109" s="345">
        <v>9.8000000000000004E-2</v>
      </c>
      <c r="AI109" s="342">
        <f t="shared" si="85"/>
        <v>0.12784908272114848</v>
      </c>
      <c r="AJ109" s="350">
        <f t="shared" si="86"/>
        <v>1.5402951989793651E-2</v>
      </c>
      <c r="AP109" s="342"/>
      <c r="AY109" s="365">
        <v>50.9</v>
      </c>
      <c r="AZ109" s="365">
        <v>46.34</v>
      </c>
      <c r="BA109" s="344">
        <f t="shared" si="115"/>
        <v>48.620000000000005</v>
      </c>
      <c r="BB109" s="343">
        <v>1.44</v>
      </c>
      <c r="BC109" s="345">
        <v>0.06</v>
      </c>
      <c r="BD109" s="342">
        <f t="shared" si="116"/>
        <v>9.3435194383648223E-2</v>
      </c>
      <c r="BE109" s="350">
        <f t="shared" si="117"/>
        <v>3.5985008955035833E-3</v>
      </c>
      <c r="BF109" s="343">
        <v>44.4</v>
      </c>
      <c r="BG109" s="343">
        <v>41.01</v>
      </c>
      <c r="BH109" s="344">
        <f t="shared" si="133"/>
        <v>42.704999999999998</v>
      </c>
      <c r="BI109" s="344">
        <v>1.86</v>
      </c>
      <c r="BJ109" s="345">
        <v>2.6700000000000002E-2</v>
      </c>
      <c r="BK109" s="342">
        <f t="shared" si="134"/>
        <v>7.4586557675944798E-2</v>
      </c>
      <c r="BL109" s="350">
        <f t="shared" si="135"/>
        <v>3.9837277262591668E-3</v>
      </c>
      <c r="BT109" s="365">
        <v>38.43</v>
      </c>
      <c r="BU109" s="365">
        <v>35.81</v>
      </c>
      <c r="BV109" s="343">
        <f t="shared" si="130"/>
        <v>37.120000000000005</v>
      </c>
      <c r="BW109" s="344">
        <v>1.38</v>
      </c>
      <c r="BX109" s="345">
        <v>5.96E-2</v>
      </c>
      <c r="BY109" s="342">
        <f t="shared" si="131"/>
        <v>0.10167823339255122</v>
      </c>
      <c r="BZ109" s="350">
        <f t="shared" si="132"/>
        <v>2.9606437979596916E-3</v>
      </c>
      <c r="CF109" s="342"/>
      <c r="CH109" s="365">
        <v>37.82</v>
      </c>
      <c r="CI109" s="365">
        <v>32.99</v>
      </c>
      <c r="CJ109" s="344">
        <f t="shared" si="136"/>
        <v>35.405000000000001</v>
      </c>
      <c r="CK109" s="344">
        <v>1.2</v>
      </c>
      <c r="CL109" s="345">
        <v>6.88E-2</v>
      </c>
      <c r="CM109" s="342">
        <f t="shared" si="137"/>
        <v>0.10744520049697615</v>
      </c>
      <c r="CN109" s="350">
        <f t="shared" si="138"/>
        <v>1.3372190308130987E-2</v>
      </c>
      <c r="CQ109" s="344"/>
      <c r="CR109" s="344"/>
      <c r="CT109" s="342"/>
      <c r="CU109" s="350"/>
      <c r="CV109" s="351">
        <v>26.17</v>
      </c>
      <c r="CW109" s="351">
        <v>24.3</v>
      </c>
      <c r="CX109" s="344">
        <f>AVERAGE(CV109:CW109)</f>
        <v>25.234999999999999</v>
      </c>
      <c r="CY109" s="344">
        <v>0.96</v>
      </c>
      <c r="CZ109" s="345">
        <v>4.3999999999999997E-2</v>
      </c>
      <c r="DA109" s="342">
        <f>+((((((CY109/4)*(1+CZ109)^0.25))/(CX109*0.95))+(1+CZ109)^(0.25))^4)-1</f>
        <v>8.64385961055254E-2</v>
      </c>
      <c r="DB109" s="350">
        <f>DA109*($FO109/$FW109)</f>
        <v>4.6430454509199639E-3</v>
      </c>
      <c r="DH109" s="342"/>
      <c r="DL109" s="344"/>
      <c r="DM109" s="344"/>
      <c r="DO109" s="342"/>
      <c r="DP109" s="350"/>
      <c r="DV109" s="342"/>
      <c r="EC109" s="342"/>
      <c r="EE109" s="358">
        <v>30.32</v>
      </c>
      <c r="EF109" s="358">
        <v>28.44</v>
      </c>
      <c r="EG109" s="344">
        <f t="shared" si="98"/>
        <v>29.380000000000003</v>
      </c>
      <c r="EH109" s="344">
        <v>1.35</v>
      </c>
      <c r="EI109" s="345">
        <v>3.7499999999999999E-2</v>
      </c>
      <c r="EJ109" s="342">
        <v>8.8599386054205365E-2</v>
      </c>
      <c r="EK109" s="350">
        <f t="shared" si="99"/>
        <v>3.5622471452094527E-3</v>
      </c>
      <c r="EL109" s="344">
        <v>37.43</v>
      </c>
      <c r="EM109" s="344">
        <v>34.950000000000003</v>
      </c>
      <c r="EN109" s="344">
        <f t="shared" si="142"/>
        <v>36.19</v>
      </c>
      <c r="EO109" s="344">
        <v>1.2</v>
      </c>
      <c r="EP109" s="369">
        <v>0.05</v>
      </c>
      <c r="EQ109" s="342">
        <f t="shared" si="143"/>
        <v>8.7131166027146101E-2</v>
      </c>
      <c r="ER109" s="350">
        <f t="shared" si="144"/>
        <v>8.0069986417465582E-3</v>
      </c>
      <c r="ES109" s="358">
        <v>89</v>
      </c>
      <c r="ET109" s="358">
        <v>75.680000000000007</v>
      </c>
      <c r="EU109" s="344">
        <f t="shared" si="103"/>
        <v>82.34</v>
      </c>
      <c r="EV109" s="344">
        <v>0.94</v>
      </c>
      <c r="EW109" s="342">
        <v>0.1326</v>
      </c>
      <c r="EX109" s="342">
        <v>0.146271826337663</v>
      </c>
      <c r="EY109" s="350">
        <f t="shared" si="104"/>
        <v>3.1561531730304355E-2</v>
      </c>
      <c r="FA109" s="346">
        <v>2.8420000000000001</v>
      </c>
      <c r="FB109" s="346">
        <v>2.34</v>
      </c>
      <c r="FD109" s="346">
        <v>3.056</v>
      </c>
      <c r="FE109" s="346">
        <v>4.2699999999999996</v>
      </c>
      <c r="FH109" s="346">
        <v>1.365</v>
      </c>
      <c r="FI109" s="346">
        <v>1.893</v>
      </c>
      <c r="FK109" s="346">
        <v>1.032</v>
      </c>
      <c r="FM109" s="344">
        <v>4.4109999999999996</v>
      </c>
      <c r="FO109" s="344">
        <v>1.90378</v>
      </c>
      <c r="FT109" s="344">
        <v>1.425</v>
      </c>
      <c r="FU109" s="344">
        <v>3.2570000000000001</v>
      </c>
      <c r="FV109" s="344">
        <v>7.6474900000000003</v>
      </c>
      <c r="FW109" s="344">
        <f t="shared" si="105"/>
        <v>35.442270000000008</v>
      </c>
      <c r="FX109" s="342">
        <f t="shared" si="106"/>
        <v>0.108742512505277</v>
      </c>
    </row>
    <row r="110" spans="1:180">
      <c r="A110" s="349">
        <v>38930</v>
      </c>
      <c r="B110" s="357">
        <v>40</v>
      </c>
      <c r="C110" s="357">
        <v>34.97</v>
      </c>
      <c r="D110" s="337">
        <f t="shared" si="121"/>
        <v>37.484999999999999</v>
      </c>
      <c r="E110" s="337">
        <v>1.48</v>
      </c>
      <c r="F110" s="338">
        <v>4.2800000000000005E-2</v>
      </c>
      <c r="G110" s="342">
        <f t="shared" si="122"/>
        <v>8.6819413804774648E-2</v>
      </c>
      <c r="H110" s="350">
        <f t="shared" si="123"/>
        <v>6.9787959432140809E-3</v>
      </c>
      <c r="I110" s="357">
        <v>29.15</v>
      </c>
      <c r="J110" s="357">
        <v>27.63</v>
      </c>
      <c r="K110" s="340">
        <f t="shared" si="124"/>
        <v>28.39</v>
      </c>
      <c r="L110" s="340">
        <v>1.26</v>
      </c>
      <c r="M110" s="338">
        <v>6.1699999999999998E-2</v>
      </c>
      <c r="N110" s="342">
        <f t="shared" si="125"/>
        <v>0.11217593125823466</v>
      </c>
      <c r="O110" s="350">
        <f t="shared" si="126"/>
        <v>7.424293259666993E-3</v>
      </c>
      <c r="U110" s="342"/>
      <c r="W110" s="365">
        <v>44.48</v>
      </c>
      <c r="X110" s="365">
        <v>41.04</v>
      </c>
      <c r="Y110" s="344">
        <f t="shared" si="139"/>
        <v>42.76</v>
      </c>
      <c r="Z110" s="344">
        <v>0.44</v>
      </c>
      <c r="AA110" s="345">
        <v>7.3300000000000004E-2</v>
      </c>
      <c r="AB110" s="342">
        <f t="shared" si="140"/>
        <v>8.4972829415867812E-2</v>
      </c>
      <c r="AC110" s="350">
        <f t="shared" si="141"/>
        <v>7.3446821621497814E-3</v>
      </c>
      <c r="AD110" s="365">
        <v>36.909999999999997</v>
      </c>
      <c r="AE110" s="365">
        <v>34.85</v>
      </c>
      <c r="AF110" s="344">
        <f t="shared" si="84"/>
        <v>35.879999999999995</v>
      </c>
      <c r="AG110" s="344">
        <v>0.88</v>
      </c>
      <c r="AH110" s="345">
        <v>9.8000000000000004E-2</v>
      </c>
      <c r="AI110" s="342">
        <f t="shared" si="85"/>
        <v>0.12662274442155952</v>
      </c>
      <c r="AJ110" s="350">
        <f t="shared" si="86"/>
        <v>1.5292524127032667E-2</v>
      </c>
      <c r="AP110" s="342"/>
      <c r="AY110" s="365">
        <v>51.39</v>
      </c>
      <c r="AZ110" s="365">
        <v>47.41</v>
      </c>
      <c r="BA110" s="344">
        <f t="shared" si="115"/>
        <v>49.4</v>
      </c>
      <c r="BB110" s="343">
        <v>1.44</v>
      </c>
      <c r="BC110" s="345">
        <v>0.06</v>
      </c>
      <c r="BD110" s="342">
        <f t="shared" si="116"/>
        <v>9.2901204181181196E-2</v>
      </c>
      <c r="BE110" s="350">
        <f t="shared" si="117"/>
        <v>3.5866877695050802E-3</v>
      </c>
      <c r="BF110" s="365">
        <v>44.39</v>
      </c>
      <c r="BG110" s="365">
        <v>42.29</v>
      </c>
      <c r="BH110" s="344">
        <f t="shared" si="133"/>
        <v>43.34</v>
      </c>
      <c r="BI110" s="344">
        <v>1.86</v>
      </c>
      <c r="BJ110" s="345">
        <v>2.6700000000000002E-2</v>
      </c>
      <c r="BK110" s="342">
        <f t="shared" si="134"/>
        <v>7.3873081930353468E-2</v>
      </c>
      <c r="BL110" s="350">
        <f t="shared" si="135"/>
        <v>3.9552724927624031E-3</v>
      </c>
      <c r="BT110" s="365">
        <v>38.53</v>
      </c>
      <c r="BU110" s="365">
        <v>36.700000000000003</v>
      </c>
      <c r="BV110" s="343">
        <f t="shared" si="130"/>
        <v>37.615000000000002</v>
      </c>
      <c r="BW110" s="344">
        <v>1.38</v>
      </c>
      <c r="BX110" s="345">
        <v>5.96E-2</v>
      </c>
      <c r="BY110" s="342">
        <f t="shared" si="131"/>
        <v>0.10111649364857556</v>
      </c>
      <c r="BZ110" s="350">
        <f t="shared" si="132"/>
        <v>2.9514897265830358E-3</v>
      </c>
      <c r="CF110" s="342"/>
      <c r="CH110" s="365">
        <v>39.25</v>
      </c>
      <c r="CI110" s="365">
        <v>37.14</v>
      </c>
      <c r="CJ110" s="344">
        <f t="shared" si="136"/>
        <v>38.195</v>
      </c>
      <c r="CK110" s="344">
        <v>1.2</v>
      </c>
      <c r="CL110" s="345">
        <v>6.88E-2</v>
      </c>
      <c r="CM110" s="342">
        <f t="shared" si="137"/>
        <v>0.10458737421740749</v>
      </c>
      <c r="CN110" s="350">
        <f t="shared" si="138"/>
        <v>1.3048358929515468E-2</v>
      </c>
      <c r="CQ110" s="344"/>
      <c r="CR110" s="344"/>
      <c r="CT110" s="342"/>
      <c r="CU110" s="350"/>
      <c r="CV110" s="351">
        <v>26.18</v>
      </c>
      <c r="CW110" s="351">
        <v>25.04</v>
      </c>
      <c r="CX110" s="344">
        <f>AVERAGE(CV110:CW110)</f>
        <v>25.61</v>
      </c>
      <c r="CY110" s="344">
        <v>0.96</v>
      </c>
      <c r="CZ110" s="345">
        <v>4.2999999999999997E-2</v>
      </c>
      <c r="DA110" s="342">
        <f>+((((((CY110/4)*(1+CZ110)^0.25))/(CX110*0.95))+(1+CZ110)^(0.25))^4)-1</f>
        <v>8.4767955201213496E-2</v>
      </c>
      <c r="DB110" s="350">
        <f>DA110*($FO110/$FW110)</f>
        <v>4.564445693263342E-3</v>
      </c>
      <c r="DH110" s="342"/>
      <c r="DL110" s="344"/>
      <c r="DM110" s="344"/>
      <c r="DO110" s="342"/>
      <c r="DP110" s="350"/>
      <c r="DV110" s="342"/>
      <c r="EC110" s="342"/>
      <c r="EE110" s="358">
        <v>31.18</v>
      </c>
      <c r="EF110" s="358">
        <v>29.01</v>
      </c>
      <c r="EG110" s="344">
        <f t="shared" si="98"/>
        <v>30.094999999999999</v>
      </c>
      <c r="EH110" s="344">
        <v>1.35</v>
      </c>
      <c r="EI110" s="345">
        <v>3.7499999999999999E-2</v>
      </c>
      <c r="EJ110" s="342">
        <v>8.7363913109290925E-2</v>
      </c>
      <c r="EK110" s="350">
        <f t="shared" si="99"/>
        <v>3.5211661623853175E-3</v>
      </c>
      <c r="EL110" s="344">
        <v>39.159999999999997</v>
      </c>
      <c r="EM110" s="344">
        <v>36.76</v>
      </c>
      <c r="EN110" s="344">
        <f t="shared" si="142"/>
        <v>37.959999999999994</v>
      </c>
      <c r="EO110" s="344">
        <v>1.2</v>
      </c>
      <c r="EP110" s="369">
        <v>0.05</v>
      </c>
      <c r="EQ110" s="342">
        <f t="shared" si="143"/>
        <v>8.5378245864786928E-2</v>
      </c>
      <c r="ER110" s="350">
        <f t="shared" si="144"/>
        <v>7.6526005407180882E-3</v>
      </c>
      <c r="ES110" s="358">
        <v>91.02</v>
      </c>
      <c r="ET110" s="358">
        <v>84.85</v>
      </c>
      <c r="EU110" s="344">
        <f t="shared" si="103"/>
        <v>87.935000000000002</v>
      </c>
      <c r="EV110" s="344">
        <v>0.94</v>
      </c>
      <c r="EW110" s="342">
        <v>0.1159</v>
      </c>
      <c r="EX110" s="342">
        <v>0.12850955866636915</v>
      </c>
      <c r="EY110" s="350">
        <f t="shared" si="104"/>
        <v>2.7802232456448635E-2</v>
      </c>
      <c r="FA110" s="346">
        <v>2.8420000000000001</v>
      </c>
      <c r="FB110" s="346">
        <v>2.34</v>
      </c>
      <c r="FD110" s="346">
        <v>3.056</v>
      </c>
      <c r="FE110" s="346">
        <v>4.2699999999999996</v>
      </c>
      <c r="FH110" s="346">
        <v>1.365</v>
      </c>
      <c r="FI110" s="346">
        <v>1.893</v>
      </c>
      <c r="FK110" s="346">
        <v>1.032</v>
      </c>
      <c r="FM110" s="344">
        <v>4.4109999999999996</v>
      </c>
      <c r="FO110" s="344">
        <v>1.90378</v>
      </c>
      <c r="FT110" s="344">
        <v>1.425</v>
      </c>
      <c r="FU110" s="344">
        <v>3.169</v>
      </c>
      <c r="FV110" s="344">
        <v>7.649</v>
      </c>
      <c r="FW110" s="344">
        <f t="shared" si="105"/>
        <v>35.355780000000003</v>
      </c>
      <c r="FX110" s="342">
        <f t="shared" si="106"/>
        <v>0.10412254926324491</v>
      </c>
    </row>
    <row r="111" spans="1:180">
      <c r="A111" s="349">
        <v>38961</v>
      </c>
      <c r="B111" s="357">
        <v>36.85</v>
      </c>
      <c r="C111" s="357">
        <v>34.76</v>
      </c>
      <c r="D111" s="337">
        <f t="shared" si="121"/>
        <v>35.805</v>
      </c>
      <c r="E111" s="337">
        <v>1.48</v>
      </c>
      <c r="F111" s="338">
        <v>4.2800000000000005E-2</v>
      </c>
      <c r="G111" s="342">
        <f t="shared" si="122"/>
        <v>8.8918492896352452E-2</v>
      </c>
      <c r="H111" s="350">
        <f t="shared" si="123"/>
        <v>7.4388848374034805E-3</v>
      </c>
      <c r="I111" s="357">
        <v>28.97</v>
      </c>
      <c r="J111" s="357">
        <v>27.8</v>
      </c>
      <c r="K111" s="340">
        <f t="shared" si="124"/>
        <v>28.384999999999998</v>
      </c>
      <c r="L111" s="340">
        <v>1.26</v>
      </c>
      <c r="M111" s="338">
        <v>6.1699999999999998E-2</v>
      </c>
      <c r="N111" s="342">
        <f t="shared" si="125"/>
        <v>0.11218497804910954</v>
      </c>
      <c r="O111" s="350">
        <f t="shared" si="126"/>
        <v>7.691231164121637E-3</v>
      </c>
      <c r="W111" s="365">
        <v>44.02</v>
      </c>
      <c r="X111" s="365">
        <v>39.783999999999999</v>
      </c>
      <c r="Y111" s="344">
        <f t="shared" si="139"/>
        <v>41.902000000000001</v>
      </c>
      <c r="Z111" s="344">
        <v>0.44</v>
      </c>
      <c r="AA111" s="345">
        <v>7.3300000000000004E-2</v>
      </c>
      <c r="AB111" s="342">
        <f t="shared" si="140"/>
        <v>8.5212836666751279E-2</v>
      </c>
      <c r="AC111" s="350">
        <f t="shared" si="141"/>
        <v>7.6656686248150448E-3</v>
      </c>
      <c r="AD111" s="365">
        <v>37.479999999999997</v>
      </c>
      <c r="AE111" s="365">
        <v>34.119999999999997</v>
      </c>
      <c r="AF111" s="344">
        <f t="shared" si="84"/>
        <v>35.799999999999997</v>
      </c>
      <c r="AG111" s="344">
        <v>0.88</v>
      </c>
      <c r="AH111" s="345">
        <v>9.8000000000000004E-2</v>
      </c>
      <c r="AI111" s="342">
        <f t="shared" si="85"/>
        <v>0.12668732581320152</v>
      </c>
      <c r="AJ111" s="350">
        <f t="shared" si="86"/>
        <v>1.5916561377961911E-2</v>
      </c>
      <c r="AY111" s="365"/>
      <c r="AZ111" s="365"/>
      <c r="BF111" s="365">
        <v>43.89</v>
      </c>
      <c r="BG111" s="365">
        <v>42.15</v>
      </c>
      <c r="BH111" s="344">
        <f t="shared" si="133"/>
        <v>43.019999999999996</v>
      </c>
      <c r="BI111" s="344">
        <v>1.86</v>
      </c>
      <c r="BJ111" s="345">
        <v>2.6700000000000002E-2</v>
      </c>
      <c r="BK111" s="342">
        <f t="shared" si="134"/>
        <v>7.4229951672177164E-2</v>
      </c>
      <c r="BL111" s="350">
        <f t="shared" si="135"/>
        <v>4.1298345253426398E-3</v>
      </c>
      <c r="BT111" s="365">
        <v>40.08</v>
      </c>
      <c r="BU111" s="365">
        <v>37.67</v>
      </c>
      <c r="BV111" s="343">
        <f t="shared" si="130"/>
        <v>38.875</v>
      </c>
      <c r="BW111" s="344">
        <v>1.38</v>
      </c>
      <c r="BX111" s="345">
        <v>5.96E-2</v>
      </c>
      <c r="BY111" s="342">
        <f t="shared" si="131"/>
        <v>9.9752057896058677E-2</v>
      </c>
      <c r="BZ111" s="350">
        <f t="shared" si="132"/>
        <v>3.0303530584537561E-3</v>
      </c>
      <c r="CH111" s="365">
        <v>39.33</v>
      </c>
      <c r="CI111" s="365">
        <v>36.630000000000003</v>
      </c>
      <c r="CJ111" s="344">
        <f t="shared" si="136"/>
        <v>37.980000000000004</v>
      </c>
      <c r="CK111" s="344">
        <v>1.28</v>
      </c>
      <c r="CL111" s="345">
        <v>6.88E-2</v>
      </c>
      <c r="CM111" s="342">
        <f t="shared" si="137"/>
        <v>0.10722387271152845</v>
      </c>
      <c r="CN111" s="350">
        <f t="shared" si="138"/>
        <v>1.392259581791975E-2</v>
      </c>
      <c r="CV111" s="365">
        <v>26.46</v>
      </c>
      <c r="CW111" s="365">
        <v>24.72</v>
      </c>
      <c r="CX111" s="344">
        <f>AVERAGE(CV111:CW111)</f>
        <v>25.59</v>
      </c>
      <c r="CY111" s="344">
        <v>0.96</v>
      </c>
      <c r="CZ111" s="345">
        <v>4.2999999999999997E-2</v>
      </c>
      <c r="DA111" s="342">
        <f>+((((((CY111/4)*(1+CZ111)^0.25))/(CX111*0.95))+(1+CZ111)^(0.25))^4)-1</f>
        <v>8.4801081769280806E-2</v>
      </c>
      <c r="DB111" s="350">
        <f>DA111*($FO111/$FW111)</f>
        <v>4.7429294210248009E-3</v>
      </c>
      <c r="EE111" s="365">
        <v>31.82</v>
      </c>
      <c r="EF111" s="365">
        <v>30.05</v>
      </c>
      <c r="EG111" s="344">
        <f t="shared" si="98"/>
        <v>30.935000000000002</v>
      </c>
      <c r="EH111" s="344">
        <v>1.35</v>
      </c>
      <c r="EI111" s="345">
        <v>3.7499999999999999E-2</v>
      </c>
      <c r="EJ111" s="342">
        <v>8.5986650330089898E-2</v>
      </c>
      <c r="EK111" s="350">
        <f t="shared" si="99"/>
        <v>3.6069287545370489E-3</v>
      </c>
      <c r="EL111" s="365">
        <v>38.71</v>
      </c>
      <c r="EM111" s="365">
        <v>35.42</v>
      </c>
      <c r="EN111" s="344">
        <f t="shared" si="142"/>
        <v>37.064999999999998</v>
      </c>
      <c r="EO111" s="344">
        <v>1.2</v>
      </c>
      <c r="EP111" s="369">
        <v>0.05</v>
      </c>
      <c r="EQ111" s="342">
        <f t="shared" si="143"/>
        <v>8.6243419756266704E-2</v>
      </c>
      <c r="ER111" s="350">
        <f t="shared" si="144"/>
        <v>8.0452561657769622E-3</v>
      </c>
      <c r="ES111" s="365">
        <v>87</v>
      </c>
      <c r="ET111" s="365">
        <v>78.06</v>
      </c>
      <c r="EU111" s="344">
        <f t="shared" si="103"/>
        <v>82.53</v>
      </c>
      <c r="EV111" s="344">
        <v>0.94</v>
      </c>
      <c r="EW111" s="342">
        <v>0.1159</v>
      </c>
      <c r="EX111" s="342">
        <v>0.12933908707295383</v>
      </c>
      <c r="EY111" s="350">
        <f t="shared" si="104"/>
        <v>2.9122330135145383E-2</v>
      </c>
      <c r="FA111" s="346">
        <v>2.8420000000000001</v>
      </c>
      <c r="FB111" s="346">
        <v>2.3290000000000002</v>
      </c>
      <c r="FD111" s="346">
        <v>3.056</v>
      </c>
      <c r="FE111" s="346">
        <v>4.2679999999999998</v>
      </c>
      <c r="FI111" s="346">
        <v>1.89</v>
      </c>
      <c r="FK111" s="346">
        <v>1.032</v>
      </c>
      <c r="FM111" s="344">
        <v>4.4109999999999996</v>
      </c>
      <c r="FO111" s="344">
        <v>1.9</v>
      </c>
      <c r="FT111" s="344">
        <v>1.425</v>
      </c>
      <c r="FU111" s="344">
        <v>3.169</v>
      </c>
      <c r="FV111" s="344">
        <v>7.649</v>
      </c>
      <c r="FW111" s="344">
        <f t="shared" si="105"/>
        <v>33.971000000000004</v>
      </c>
      <c r="FX111" s="342">
        <f t="shared" si="106"/>
        <v>0.10531257388250241</v>
      </c>
    </row>
    <row r="112" spans="1:180">
      <c r="A112" s="349">
        <v>38991</v>
      </c>
      <c r="B112" s="357">
        <v>38.659999999999997</v>
      </c>
      <c r="C112" s="357">
        <v>36.04</v>
      </c>
      <c r="D112" s="337">
        <f t="shared" si="121"/>
        <v>37.349999999999994</v>
      </c>
      <c r="E112" s="337">
        <v>1.48</v>
      </c>
      <c r="F112" s="338">
        <v>4.2099999999999999E-2</v>
      </c>
      <c r="G112" s="342">
        <f t="shared" si="122"/>
        <v>8.6251347101387488E-2</v>
      </c>
      <c r="H112" s="350">
        <f t="shared" si="123"/>
        <v>7.1543768665983101E-3</v>
      </c>
      <c r="I112" s="357">
        <v>30.96</v>
      </c>
      <c r="J112" s="357">
        <v>28.4</v>
      </c>
      <c r="K112" s="340">
        <f t="shared" si="124"/>
        <v>29.68</v>
      </c>
      <c r="L112" s="340">
        <v>1.26</v>
      </c>
      <c r="M112" s="338">
        <v>6.1699999999999998E-2</v>
      </c>
      <c r="N112" s="342">
        <f t="shared" si="125"/>
        <v>0.10994538596141434</v>
      </c>
      <c r="O112" s="350">
        <f t="shared" si="126"/>
        <v>7.9595082401500497E-3</v>
      </c>
      <c r="W112" s="365">
        <v>42.9</v>
      </c>
      <c r="X112" s="365">
        <v>38.5</v>
      </c>
      <c r="Y112" s="344">
        <f t="shared" si="139"/>
        <v>40.700000000000003</v>
      </c>
      <c r="Z112" s="344">
        <v>0.44</v>
      </c>
      <c r="AA112" s="345">
        <v>0.06</v>
      </c>
      <c r="AB112" s="342">
        <f t="shared" si="140"/>
        <v>7.2114162802929371E-2</v>
      </c>
      <c r="AC112" s="350">
        <f t="shared" si="141"/>
        <v>6.4379243238721941E-3</v>
      </c>
      <c r="AD112" s="365">
        <v>42.35</v>
      </c>
      <c r="AE112" s="365">
        <v>34.83</v>
      </c>
      <c r="AF112" s="344">
        <f t="shared" si="84"/>
        <v>38.590000000000003</v>
      </c>
      <c r="AG112" s="344">
        <v>0.88</v>
      </c>
      <c r="AH112" s="345">
        <v>9.7500000000000003E-2</v>
      </c>
      <c r="AI112" s="342">
        <f t="shared" si="85"/>
        <v>0.12408252055463875</v>
      </c>
      <c r="AJ112" s="350">
        <f t="shared" si="86"/>
        <v>1.7321780478550323E-2</v>
      </c>
      <c r="AY112" s="365">
        <v>52.11</v>
      </c>
      <c r="AZ112" s="365">
        <v>48.49</v>
      </c>
      <c r="BA112" s="344">
        <f t="shared" ref="BA112:BA118" si="145">AVERAGE(AY112:AZ112)</f>
        <v>50.3</v>
      </c>
      <c r="BB112" s="343">
        <v>1.44</v>
      </c>
      <c r="BC112" s="345">
        <v>5.2499999999999998E-2</v>
      </c>
      <c r="BD112" s="342">
        <f t="shared" ref="BD112:BD118" si="146">+((((((BB112/4)*(1+BC112)^0.25))/(BA112*0.95))+(1+BC112)^(0.25))^4)-1</f>
        <v>8.4577292017402383E-2</v>
      </c>
      <c r="BE112" s="350">
        <f t="shared" ref="BE112:BE118" si="147">BD112*($FH112/$FW112)</f>
        <v>3.4453771903489214E-3</v>
      </c>
      <c r="BF112" s="365">
        <v>46.54</v>
      </c>
      <c r="BG112" s="365">
        <v>42.38</v>
      </c>
      <c r="BH112" s="344">
        <f t="shared" si="133"/>
        <v>44.46</v>
      </c>
      <c r="BI112" s="344">
        <v>1.86</v>
      </c>
      <c r="BJ112" s="345">
        <v>2.6700000000000002E-2</v>
      </c>
      <c r="BK112" s="342">
        <f t="shared" si="134"/>
        <v>7.2665153143066208E-2</v>
      </c>
      <c r="BL112" s="350">
        <f t="shared" si="135"/>
        <v>3.895978537925027E-3</v>
      </c>
      <c r="BT112" s="365">
        <v>41.94</v>
      </c>
      <c r="BU112" s="365">
        <v>38.85</v>
      </c>
      <c r="BV112" s="343">
        <f t="shared" si="130"/>
        <v>40.394999999999996</v>
      </c>
      <c r="BW112" s="344">
        <v>1.42</v>
      </c>
      <c r="BX112" s="345">
        <v>5.8799999999999998E-2</v>
      </c>
      <c r="BY112" s="342">
        <f t="shared" si="131"/>
        <v>9.8525804236203607E-2</v>
      </c>
      <c r="BZ112" s="350">
        <f t="shared" si="132"/>
        <v>3.004602409971884E-3</v>
      </c>
      <c r="CH112" s="365">
        <v>41.99</v>
      </c>
      <c r="CI112" s="365">
        <v>37.67</v>
      </c>
      <c r="CJ112" s="344">
        <f t="shared" si="136"/>
        <v>39.83</v>
      </c>
      <c r="CK112" s="344">
        <v>1.28</v>
      </c>
      <c r="CL112" s="345">
        <v>7.46E-2</v>
      </c>
      <c r="CM112" s="342">
        <f t="shared" si="137"/>
        <v>0.11141528935765521</v>
      </c>
      <c r="CN112" s="350">
        <f t="shared" si="138"/>
        <v>1.4469353909941439E-2</v>
      </c>
      <c r="DJ112" s="365">
        <v>31.33</v>
      </c>
      <c r="DK112" s="365">
        <v>29.1</v>
      </c>
      <c r="DL112" s="344">
        <f t="shared" ref="DL112:DL134" si="148">AVERAGE(DJ112:DK112)</f>
        <v>30.215</v>
      </c>
      <c r="DM112" s="344">
        <v>0.9</v>
      </c>
      <c r="DN112" s="342">
        <v>0.06</v>
      </c>
      <c r="DO112" s="342">
        <f t="shared" ref="DO112:DO134" si="149">+((((((DM112/4)*(1+DN112)^0.25))/(DL112*0.95))+(1+DN112)^(0.25))^4)-1</f>
        <v>9.3628320251622599E-2</v>
      </c>
      <c r="DP112" s="350">
        <f t="shared" ref="DP112:DP134" si="150">DO112*($FQ112/$FW112)</f>
        <v>2.4090348208056995E-3</v>
      </c>
      <c r="EE112" s="365">
        <v>33.020000000000003</v>
      </c>
      <c r="EF112" s="365">
        <v>31.16</v>
      </c>
      <c r="EG112" s="344">
        <f t="shared" si="98"/>
        <v>32.090000000000003</v>
      </c>
      <c r="EH112" s="344">
        <v>1.35</v>
      </c>
      <c r="EI112" s="345">
        <v>3.5000000000000003E-2</v>
      </c>
      <c r="EJ112" s="342">
        <v>8.1600016930426067E-2</v>
      </c>
      <c r="EK112" s="350">
        <f t="shared" si="99"/>
        <v>3.6690030590543622E-3</v>
      </c>
      <c r="EL112" s="365">
        <v>37.96</v>
      </c>
      <c r="EM112" s="365">
        <v>35.020000000000003</v>
      </c>
      <c r="EN112" s="344">
        <f t="shared" si="142"/>
        <v>36.49</v>
      </c>
      <c r="EO112" s="344">
        <v>1.2</v>
      </c>
      <c r="EP112" s="369">
        <v>5.3999999999999999E-2</v>
      </c>
      <c r="EQ112" s="342">
        <f t="shared" si="143"/>
        <v>9.0962212010972987E-2</v>
      </c>
      <c r="ER112" s="350">
        <f t="shared" si="144"/>
        <v>8.2134612019780142E-3</v>
      </c>
      <c r="ES112" s="365">
        <v>86.88</v>
      </c>
      <c r="ET112" s="365">
        <v>77.48</v>
      </c>
      <c r="EU112" s="344">
        <f t="shared" si="103"/>
        <v>82.18</v>
      </c>
      <c r="EV112" s="344">
        <v>0.94</v>
      </c>
      <c r="EW112" s="342">
        <v>0.1116</v>
      </c>
      <c r="EX112" s="342">
        <v>0.1250445740723729</v>
      </c>
      <c r="EY112" s="350">
        <f t="shared" si="104"/>
        <v>2.501884715135588E-2</v>
      </c>
      <c r="FA112" s="346">
        <v>2.9239999999999999</v>
      </c>
      <c r="FB112" s="346">
        <v>2.552</v>
      </c>
      <c r="FD112" s="346">
        <v>3.1469999999999998</v>
      </c>
      <c r="FE112" s="346">
        <v>4.9210000000000003</v>
      </c>
      <c r="FH112" s="346">
        <v>1.4359999999999999</v>
      </c>
      <c r="FI112" s="346">
        <v>1.89</v>
      </c>
      <c r="FK112" s="346">
        <v>1.075</v>
      </c>
      <c r="FM112" s="344">
        <v>4.5780000000000003</v>
      </c>
      <c r="FQ112" s="344">
        <v>0.90700000000000003</v>
      </c>
      <c r="FT112" s="344">
        <v>1.585</v>
      </c>
      <c r="FU112" s="344">
        <v>3.1829999999999998</v>
      </c>
      <c r="FV112" s="344">
        <v>7.0529999999999999</v>
      </c>
      <c r="FW112" s="344">
        <f t="shared" si="105"/>
        <v>35.250999999999998</v>
      </c>
      <c r="FX112" s="342">
        <f t="shared" si="106"/>
        <v>0.10299924819055212</v>
      </c>
    </row>
    <row r="113" spans="1:180">
      <c r="A113" s="349">
        <v>39022</v>
      </c>
      <c r="B113" s="357">
        <v>38.83</v>
      </c>
      <c r="C113" s="357">
        <v>37.18</v>
      </c>
      <c r="D113" s="337">
        <f t="shared" si="121"/>
        <v>38.004999999999995</v>
      </c>
      <c r="E113" s="337">
        <v>1.48</v>
      </c>
      <c r="F113" s="338">
        <v>4.2099999999999999E-2</v>
      </c>
      <c r="G113" s="342">
        <f t="shared" si="122"/>
        <v>8.547874249396803E-2</v>
      </c>
      <c r="H113" s="350">
        <f t="shared" si="123"/>
        <v>7.4889708713088672E-3</v>
      </c>
      <c r="I113" s="357">
        <v>33.090000000000003</v>
      </c>
      <c r="J113" s="357">
        <v>30.73</v>
      </c>
      <c r="K113" s="340">
        <f t="shared" si="124"/>
        <v>31.910000000000004</v>
      </c>
      <c r="L113" s="340">
        <v>1.26</v>
      </c>
      <c r="M113" s="338">
        <v>6.1699999999999998E-2</v>
      </c>
      <c r="N113" s="342">
        <f t="shared" si="125"/>
        <v>0.10652137812050544</v>
      </c>
      <c r="O113" s="350">
        <f t="shared" si="126"/>
        <v>7.9819548857218078E-3</v>
      </c>
      <c r="P113" s="343"/>
      <c r="Q113" s="343"/>
      <c r="R113" s="344"/>
      <c r="T113" s="345"/>
      <c r="V113" s="350"/>
      <c r="W113" s="365">
        <v>45.37</v>
      </c>
      <c r="X113" s="365">
        <v>42.4</v>
      </c>
      <c r="Y113" s="344">
        <f t="shared" si="139"/>
        <v>43.884999999999998</v>
      </c>
      <c r="Z113" s="344">
        <v>0.44</v>
      </c>
      <c r="AA113" s="345">
        <v>5.67E-2</v>
      </c>
      <c r="AB113" s="342">
        <f t="shared" si="140"/>
        <v>6.7896521275784494E-2</v>
      </c>
      <c r="AC113" s="350">
        <f t="shared" si="141"/>
        <v>6.4584874170323303E-3</v>
      </c>
      <c r="AD113" s="365">
        <v>44.48</v>
      </c>
      <c r="AE113" s="365">
        <v>40.06</v>
      </c>
      <c r="AF113" s="344">
        <f t="shared" si="84"/>
        <v>42.269999999999996</v>
      </c>
      <c r="AG113" s="344">
        <v>0.88</v>
      </c>
      <c r="AH113" s="345">
        <v>9.7500000000000003E-2</v>
      </c>
      <c r="AI113" s="342">
        <f t="shared" si="85"/>
        <v>0.12174927035866778</v>
      </c>
      <c r="AJ113" s="350">
        <f t="shared" si="86"/>
        <v>1.8235619482300888E-2</v>
      </c>
      <c r="AN113" s="339"/>
      <c r="AQ113" s="350"/>
      <c r="AX113" s="350"/>
      <c r="AY113" s="365">
        <v>53.16</v>
      </c>
      <c r="AZ113" s="365">
        <v>50.53</v>
      </c>
      <c r="BA113" s="344">
        <f t="shared" si="145"/>
        <v>51.844999999999999</v>
      </c>
      <c r="BB113" s="343">
        <v>1.44</v>
      </c>
      <c r="BC113" s="345">
        <v>5.67E-2</v>
      </c>
      <c r="BD113" s="342">
        <f t="shared" si="146"/>
        <v>8.7935059367133528E-2</v>
      </c>
      <c r="BE113" s="350">
        <f t="shared" si="147"/>
        <v>3.6059953524245742E-3</v>
      </c>
      <c r="BI113" s="339"/>
      <c r="BL113" s="350"/>
      <c r="BM113" s="350"/>
      <c r="BN113" s="350"/>
      <c r="BO113" s="350"/>
      <c r="BP113" s="350"/>
      <c r="BQ113" s="350"/>
      <c r="BR113" s="350"/>
      <c r="BS113" s="350"/>
      <c r="BT113" s="365">
        <v>41.51</v>
      </c>
      <c r="BU113" s="365">
        <v>38.53</v>
      </c>
      <c r="BV113" s="343">
        <f t="shared" si="130"/>
        <v>40.019999999999996</v>
      </c>
      <c r="BW113" s="344">
        <v>1.42</v>
      </c>
      <c r="BX113" s="345">
        <v>4.8800000000000003E-2</v>
      </c>
      <c r="BY113" s="342">
        <f t="shared" si="131"/>
        <v>8.8524492011412992E-2</v>
      </c>
      <c r="BZ113" s="350">
        <f t="shared" si="132"/>
        <v>2.8768311128273454E-3</v>
      </c>
      <c r="CA113" s="339"/>
      <c r="CB113" s="339"/>
      <c r="CD113" s="344"/>
      <c r="CE113" s="339"/>
      <c r="CG113" s="350"/>
      <c r="CH113" s="365">
        <v>43.68</v>
      </c>
      <c r="CI113" s="365">
        <v>38.81</v>
      </c>
      <c r="CJ113" s="344">
        <f t="shared" si="136"/>
        <v>41.245000000000005</v>
      </c>
      <c r="CK113" s="344">
        <v>1.28</v>
      </c>
      <c r="CL113" s="345">
        <v>7.46E-2</v>
      </c>
      <c r="CM113" s="342">
        <f t="shared" si="137"/>
        <v>0.11013681286182098</v>
      </c>
      <c r="CN113" s="350">
        <f t="shared" si="138"/>
        <v>1.5096713168563043E-2</v>
      </c>
      <c r="CO113" s="339"/>
      <c r="CP113" s="339"/>
      <c r="CR113" s="344"/>
      <c r="CS113" s="339"/>
      <c r="CU113" s="350"/>
      <c r="CV113" s="365"/>
      <c r="CW113" s="365"/>
      <c r="CX113" s="365"/>
      <c r="CY113" s="365"/>
      <c r="CZ113" s="365"/>
      <c r="DA113" s="365"/>
      <c r="DB113" s="350"/>
      <c r="DI113" s="350"/>
      <c r="DJ113" s="365">
        <v>33.35</v>
      </c>
      <c r="DK113" s="365">
        <v>30.35</v>
      </c>
      <c r="DL113" s="344">
        <f t="shared" si="148"/>
        <v>31.85</v>
      </c>
      <c r="DM113" s="344">
        <v>0.9</v>
      </c>
      <c r="DN113" s="342">
        <v>6.3299999999999995E-2</v>
      </c>
      <c r="DO113" s="342">
        <f t="shared" si="149"/>
        <v>9.5282064186549498E-2</v>
      </c>
      <c r="DP113" s="350">
        <f t="shared" si="150"/>
        <v>2.650200768681798E-3</v>
      </c>
      <c r="DW113" s="350"/>
      <c r="ED113" s="350"/>
      <c r="EE113" s="365">
        <v>33.409999999999997</v>
      </c>
      <c r="EF113" s="365">
        <v>31.84</v>
      </c>
      <c r="EG113" s="344">
        <f t="shared" si="98"/>
        <v>32.625</v>
      </c>
      <c r="EH113" s="344">
        <v>1.35</v>
      </c>
      <c r="EI113" s="345">
        <v>3.3300000000000003E-2</v>
      </c>
      <c r="EJ113" s="342">
        <v>7.9048125616584697E-2</v>
      </c>
      <c r="EK113" s="350">
        <f t="shared" si="99"/>
        <v>3.6591756132412982E-3</v>
      </c>
      <c r="EL113" s="365">
        <v>39.1</v>
      </c>
      <c r="EM113" s="365">
        <v>36.5</v>
      </c>
      <c r="EN113" s="344">
        <f t="shared" si="142"/>
        <v>37.799999999999997</v>
      </c>
      <c r="EO113" s="344">
        <v>1.2</v>
      </c>
      <c r="EP113" s="369">
        <v>4.6699999999999998E-2</v>
      </c>
      <c r="EQ113" s="342">
        <f t="shared" si="143"/>
        <v>8.2118203717028049E-2</v>
      </c>
      <c r="ER113" s="350">
        <f t="shared" si="144"/>
        <v>7.708108276254246E-3</v>
      </c>
      <c r="ES113" s="365">
        <v>87.3</v>
      </c>
      <c r="ET113" s="365">
        <v>79.78</v>
      </c>
      <c r="EU113" s="344">
        <f t="shared" si="103"/>
        <v>83.539999999999992</v>
      </c>
      <c r="EV113" s="344">
        <v>0.94</v>
      </c>
      <c r="EW113" s="342">
        <v>0.1152</v>
      </c>
      <c r="EX113" s="342">
        <v>0.12846755908060947</v>
      </c>
      <c r="EY113" s="350">
        <f t="shared" si="104"/>
        <v>2.7492600598266245E-2</v>
      </c>
      <c r="EZ113" s="343"/>
      <c r="FA113" s="343">
        <v>3.0680000000000001</v>
      </c>
      <c r="FB113" s="344">
        <v>2.6240000000000001</v>
      </c>
      <c r="FC113" s="344"/>
      <c r="FD113" s="346">
        <v>3.331</v>
      </c>
      <c r="FE113" s="346">
        <v>5.2450000000000001</v>
      </c>
      <c r="FF113" s="345"/>
      <c r="FG113" s="345"/>
      <c r="FH113" s="346">
        <v>1.4359999999999999</v>
      </c>
      <c r="FJ113" s="345"/>
      <c r="FK113" s="346">
        <v>1.1379999999999999</v>
      </c>
      <c r="FL113" s="345"/>
      <c r="FM113" s="344">
        <v>4.8</v>
      </c>
      <c r="FQ113" s="344">
        <v>0.97399999999999998</v>
      </c>
      <c r="FT113" s="344">
        <v>1.621</v>
      </c>
      <c r="FU113" s="344">
        <v>3.2869999999999999</v>
      </c>
      <c r="FV113" s="344">
        <v>7.4939999999999998</v>
      </c>
      <c r="FW113" s="344">
        <f t="shared" si="105"/>
        <v>35.018000000000001</v>
      </c>
      <c r="FX113" s="342">
        <f t="shared" si="106"/>
        <v>0.10325465754662246</v>
      </c>
    </row>
    <row r="114" spans="1:180">
      <c r="A114" s="349">
        <v>39052</v>
      </c>
      <c r="B114" s="357">
        <v>40.090000000000003</v>
      </c>
      <c r="C114" s="357">
        <v>38.11</v>
      </c>
      <c r="D114" s="337">
        <f t="shared" si="121"/>
        <v>39.1</v>
      </c>
      <c r="E114" s="337">
        <v>1.48</v>
      </c>
      <c r="F114" s="338">
        <v>4.2500000000000003E-2</v>
      </c>
      <c r="G114" s="342">
        <f t="shared" si="122"/>
        <v>8.4661976727577137E-2</v>
      </c>
      <c r="H114" s="350">
        <f t="shared" si="123"/>
        <v>7.3849432842655145E-3</v>
      </c>
      <c r="I114" s="357">
        <v>32.869999999999997</v>
      </c>
      <c r="J114" s="357">
        <v>31.5</v>
      </c>
      <c r="K114" s="340">
        <f t="shared" si="124"/>
        <v>32.185000000000002</v>
      </c>
      <c r="L114" s="340">
        <v>1.26</v>
      </c>
      <c r="M114" s="338">
        <v>6.1699999999999998E-2</v>
      </c>
      <c r="N114" s="342">
        <f t="shared" si="125"/>
        <v>0.10613250100809291</v>
      </c>
      <c r="O114" s="350">
        <f t="shared" si="126"/>
        <v>7.8992904321737722E-3</v>
      </c>
      <c r="W114" s="365">
        <v>47.6</v>
      </c>
      <c r="X114" s="365">
        <v>44.99</v>
      </c>
      <c r="Y114" s="344">
        <f t="shared" si="139"/>
        <v>46.295000000000002</v>
      </c>
      <c r="Z114" s="344">
        <v>0.44</v>
      </c>
      <c r="AA114" s="345">
        <v>5.67E-2</v>
      </c>
      <c r="AB114" s="342">
        <f t="shared" si="140"/>
        <v>6.7311473293671487E-2</v>
      </c>
      <c r="AC114" s="350">
        <f t="shared" si="141"/>
        <v>6.4080522575575248E-3</v>
      </c>
      <c r="AD114" s="365">
        <v>44.1</v>
      </c>
      <c r="AE114" s="365">
        <v>41.58</v>
      </c>
      <c r="AF114" s="344">
        <f t="shared" si="84"/>
        <v>42.84</v>
      </c>
      <c r="AG114" s="344">
        <v>0.88</v>
      </c>
      <c r="AH114" s="345">
        <v>9.7500000000000003E-2</v>
      </c>
      <c r="AI114" s="342">
        <f t="shared" si="85"/>
        <v>0.12142401237621914</v>
      </c>
      <c r="AJ114" s="350">
        <f t="shared" si="86"/>
        <v>1.8303802551340918E-2</v>
      </c>
      <c r="AY114" s="365">
        <v>52.54</v>
      </c>
      <c r="AZ114" s="365">
        <v>48.46</v>
      </c>
      <c r="BA114" s="344">
        <f t="shared" si="145"/>
        <v>50.5</v>
      </c>
      <c r="BB114" s="343">
        <v>1.52</v>
      </c>
      <c r="BC114" s="345">
        <v>5.2499999999999998E-2</v>
      </c>
      <c r="BD114" s="342">
        <f t="shared" si="146"/>
        <v>8.6244827374093891E-2</v>
      </c>
      <c r="BE114" s="350">
        <f t="shared" si="147"/>
        <v>3.5237172327129787E-3</v>
      </c>
      <c r="BT114" s="365">
        <v>43.69</v>
      </c>
      <c r="BU114" s="365">
        <v>40.799999999999997</v>
      </c>
      <c r="BV114" s="343">
        <f t="shared" si="130"/>
        <v>42.244999999999997</v>
      </c>
      <c r="BW114" s="344">
        <v>1.42</v>
      </c>
      <c r="BX114" s="345">
        <v>4.8800000000000003E-2</v>
      </c>
      <c r="BY114" s="342">
        <f t="shared" si="131"/>
        <v>8.6404536458153824E-2</v>
      </c>
      <c r="BZ114" s="350">
        <f t="shared" si="132"/>
        <v>2.8118504864524919E-3</v>
      </c>
      <c r="CH114" s="365">
        <v>44.48</v>
      </c>
      <c r="CI114" s="365">
        <v>42.71</v>
      </c>
      <c r="CJ114" s="344">
        <f t="shared" si="136"/>
        <v>43.594999999999999</v>
      </c>
      <c r="CK114" s="344">
        <v>1.28</v>
      </c>
      <c r="CL114" s="345">
        <v>7.46E-2</v>
      </c>
      <c r="CM114" s="342">
        <f t="shared" si="137"/>
        <v>0.10819902670830817</v>
      </c>
      <c r="CN114" s="350">
        <f t="shared" si="138"/>
        <v>1.4869637670484636E-2</v>
      </c>
      <c r="DJ114" s="365">
        <v>34.26</v>
      </c>
      <c r="DK114" s="365">
        <v>32.42</v>
      </c>
      <c r="DL114" s="344">
        <f t="shared" si="148"/>
        <v>33.340000000000003</v>
      </c>
      <c r="DM114" s="344">
        <v>0.9</v>
      </c>
      <c r="DN114" s="342">
        <v>6.3299999999999995E-2</v>
      </c>
      <c r="DO114" s="342">
        <f t="shared" si="149"/>
        <v>9.3837543804808687E-2</v>
      </c>
      <c r="DP114" s="350">
        <f t="shared" si="150"/>
        <v>2.5952783543729944E-3</v>
      </c>
      <c r="EE114" s="365">
        <v>33.549999999999997</v>
      </c>
      <c r="EF114" s="365">
        <v>32.325000000000003</v>
      </c>
      <c r="EG114" s="344">
        <f t="shared" si="98"/>
        <v>32.9375</v>
      </c>
      <c r="EH114" s="344">
        <v>1.35</v>
      </c>
      <c r="EI114" s="345">
        <v>3.3300000000000003E-2</v>
      </c>
      <c r="EJ114" s="342">
        <v>7.8607073742560152E-2</v>
      </c>
      <c r="EK114" s="350">
        <f t="shared" si="99"/>
        <v>3.6069417265871886E-3</v>
      </c>
      <c r="EL114" s="365">
        <v>40.21</v>
      </c>
      <c r="EM114" s="365">
        <v>37.67</v>
      </c>
      <c r="EN114" s="344">
        <f t="shared" si="142"/>
        <v>38.94</v>
      </c>
      <c r="EO114" s="344">
        <v>1.2</v>
      </c>
      <c r="EP114" s="369">
        <v>5.5300000000000002E-2</v>
      </c>
      <c r="EQ114" s="342">
        <f t="shared" si="143"/>
        <v>8.9951097308106798E-2</v>
      </c>
      <c r="ER114" s="350">
        <f t="shared" si="144"/>
        <v>8.3705921123572533E-3</v>
      </c>
      <c r="ES114" s="365">
        <v>89.56</v>
      </c>
      <c r="ET114" s="365">
        <v>82.45</v>
      </c>
      <c r="EU114" s="344">
        <f t="shared" si="103"/>
        <v>86.004999999999995</v>
      </c>
      <c r="EV114" s="344">
        <v>0.94</v>
      </c>
      <c r="EW114" s="342">
        <v>0.1159</v>
      </c>
      <c r="EX114" s="342">
        <v>0.12879374444971869</v>
      </c>
      <c r="EY114" s="350">
        <f t="shared" si="104"/>
        <v>2.7686975235419527E-2</v>
      </c>
      <c r="FA114" s="346">
        <v>3.0529999999999999</v>
      </c>
      <c r="FB114" s="346">
        <v>2.605</v>
      </c>
      <c r="FD114" s="346">
        <v>3.3319999999999999</v>
      </c>
      <c r="FE114" s="346">
        <v>5.2759999999999998</v>
      </c>
      <c r="FH114" s="346">
        <v>1.43</v>
      </c>
      <c r="FK114" s="346">
        <v>1.139</v>
      </c>
      <c r="FM114" s="344">
        <v>4.8099999999999996</v>
      </c>
      <c r="FQ114" s="344">
        <v>0.96799999999999997</v>
      </c>
      <c r="FT114" s="344">
        <v>1.6060000000000001</v>
      </c>
      <c r="FU114" s="344">
        <v>3.2570000000000001</v>
      </c>
      <c r="FV114" s="344">
        <v>7.524</v>
      </c>
      <c r="FW114" s="344">
        <f t="shared" si="105"/>
        <v>35</v>
      </c>
      <c r="FX114" s="342">
        <f t="shared" si="106"/>
        <v>0.10346108134372481</v>
      </c>
    </row>
    <row r="115" spans="1:180">
      <c r="A115" s="349">
        <v>39083</v>
      </c>
      <c r="B115" s="357">
        <v>40.21</v>
      </c>
      <c r="C115" s="357">
        <v>38.200000000000003</v>
      </c>
      <c r="D115" s="337">
        <f t="shared" si="121"/>
        <v>39.204999999999998</v>
      </c>
      <c r="E115" s="337">
        <v>1.48</v>
      </c>
      <c r="F115" s="338">
        <v>4.4999999999999998E-2</v>
      </c>
      <c r="G115" s="342">
        <f t="shared" si="122"/>
        <v>8.7148210506901469E-2</v>
      </c>
      <c r="H115" s="350">
        <f t="shared" si="123"/>
        <v>7.1408693770645499E-3</v>
      </c>
      <c r="I115" s="357">
        <v>32.299999999999997</v>
      </c>
      <c r="J115" s="357">
        <v>30.36</v>
      </c>
      <c r="K115" s="340">
        <f t="shared" si="124"/>
        <v>31.33</v>
      </c>
      <c r="L115" s="340">
        <v>1.28</v>
      </c>
      <c r="M115" s="338">
        <v>6.1499999999999999E-2</v>
      </c>
      <c r="N115" s="342">
        <f t="shared" si="125"/>
        <v>0.10789204873375535</v>
      </c>
      <c r="O115" s="350">
        <f t="shared" si="126"/>
        <v>7.1940989826846493E-3</v>
      </c>
      <c r="W115" s="365">
        <v>46.95</v>
      </c>
      <c r="X115" s="365">
        <v>43.78</v>
      </c>
      <c r="Y115" s="344">
        <f t="shared" si="139"/>
        <v>45.365000000000002</v>
      </c>
      <c r="Z115" s="344">
        <v>0.44600000000000001</v>
      </c>
      <c r="AA115" s="345">
        <v>0.05</v>
      </c>
      <c r="AB115" s="342">
        <f t="shared" si="140"/>
        <v>6.0908491167616985E-2</v>
      </c>
      <c r="AC115" s="350">
        <f t="shared" si="141"/>
        <v>5.3293754174146314E-3</v>
      </c>
      <c r="AD115" s="365">
        <v>43.69</v>
      </c>
      <c r="AE115" s="365">
        <v>39.26</v>
      </c>
      <c r="AF115" s="344">
        <f t="shared" si="84"/>
        <v>41.474999999999994</v>
      </c>
      <c r="AG115" s="344">
        <v>0.88</v>
      </c>
      <c r="AH115" s="345">
        <v>9.8000000000000004E-2</v>
      </c>
      <c r="AI115" s="342">
        <f t="shared" si="85"/>
        <v>0.1227292352969418</v>
      </c>
      <c r="AJ115" s="350">
        <f t="shared" si="86"/>
        <v>1.6711111841991845E-2</v>
      </c>
      <c r="AY115" s="365">
        <v>48.7</v>
      </c>
      <c r="AZ115" s="365">
        <v>46.3</v>
      </c>
      <c r="BA115" s="344">
        <f t="shared" si="145"/>
        <v>47.5</v>
      </c>
      <c r="BB115" s="343">
        <v>1.52</v>
      </c>
      <c r="BC115" s="345">
        <v>5.33E-2</v>
      </c>
      <c r="BD115" s="342">
        <f t="shared" si="146"/>
        <v>8.9230263350093653E-2</v>
      </c>
      <c r="BE115" s="350">
        <f t="shared" si="147"/>
        <v>2.9989892412173118E-3</v>
      </c>
      <c r="BF115" s="365">
        <v>47.38</v>
      </c>
      <c r="BG115" s="365">
        <v>44.46</v>
      </c>
      <c r="BH115" s="344">
        <f>AVERAGE(BF115:BG115)</f>
        <v>45.92</v>
      </c>
      <c r="BI115" s="344">
        <v>1.86</v>
      </c>
      <c r="BJ115" s="345">
        <v>3.3700000000000001E-2</v>
      </c>
      <c r="BK115" s="342">
        <f>+((((((BI115/4)*(1+BJ115)^0.25))/(BH115*0.95))+(1+BJ115)^(0.25))^4)-1</f>
        <v>7.8483665357519605E-2</v>
      </c>
      <c r="BL115" s="350">
        <f>BK115*($FI115/$FW115)</f>
        <v>4.1627164110826049E-3</v>
      </c>
      <c r="BT115" s="365">
        <v>42.98</v>
      </c>
      <c r="BU115" s="365">
        <v>39.89</v>
      </c>
      <c r="BV115" s="343">
        <f t="shared" si="130"/>
        <v>41.435000000000002</v>
      </c>
      <c r="BW115" s="344">
        <v>1.42</v>
      </c>
      <c r="BX115" s="345">
        <v>4.8800000000000003E-2</v>
      </c>
      <c r="BY115" s="342">
        <f t="shared" si="131"/>
        <v>8.7149586779407429E-2</v>
      </c>
      <c r="BZ115" s="350">
        <f t="shared" si="132"/>
        <v>2.5253598927791636E-3</v>
      </c>
      <c r="CA115" s="343"/>
      <c r="CB115" s="343"/>
      <c r="CC115" s="344"/>
      <c r="CD115" s="344"/>
      <c r="CH115" s="365">
        <v>43.65</v>
      </c>
      <c r="CI115" s="365">
        <v>41</v>
      </c>
      <c r="CJ115" s="344">
        <f t="shared" si="136"/>
        <v>42.325000000000003</v>
      </c>
      <c r="CK115" s="344">
        <v>1.28</v>
      </c>
      <c r="CL115" s="345">
        <v>7.8200000000000006E-2</v>
      </c>
      <c r="CM115" s="342">
        <f t="shared" si="137"/>
        <v>0.11293519464089385</v>
      </c>
      <c r="CN115" s="350">
        <f t="shared" si="138"/>
        <v>1.3866226095828516E-2</v>
      </c>
      <c r="CV115" s="365">
        <v>27.25</v>
      </c>
      <c r="CW115" s="365">
        <v>25.78</v>
      </c>
      <c r="CX115" s="344">
        <f t="shared" ref="CX115:CX120" si="151">AVERAGE(CV115:CW115)</f>
        <v>26.515000000000001</v>
      </c>
      <c r="CY115" s="344">
        <v>0.96</v>
      </c>
      <c r="CZ115" s="345">
        <v>4.1500000000000002E-2</v>
      </c>
      <c r="DA115" s="342">
        <f>+((((((CY115/4)*(1+CZ115)^0.25))/(CX115*0.95))+(1+CZ115)^(0.25))^4)-1</f>
        <v>8.1764021610824189E-2</v>
      </c>
      <c r="DB115" s="350">
        <f>DA115*($FO115/$FW115)</f>
        <v>4.1410158662335168E-3</v>
      </c>
      <c r="DJ115" s="365">
        <v>33.950000000000003</v>
      </c>
      <c r="DK115" s="365">
        <v>31.81</v>
      </c>
      <c r="DL115" s="344">
        <f t="shared" si="148"/>
        <v>32.880000000000003</v>
      </c>
      <c r="DM115" s="344">
        <v>0.98</v>
      </c>
      <c r="DN115" s="342">
        <v>7.0000000000000007E-2</v>
      </c>
      <c r="DO115" s="342">
        <f t="shared" si="149"/>
        <v>0.10396727174152987</v>
      </c>
      <c r="DP115" s="350">
        <f t="shared" si="150"/>
        <v>2.6675425890757441E-3</v>
      </c>
      <c r="EE115" s="365">
        <v>32.979999999999997</v>
      </c>
      <c r="EF115" s="365">
        <v>30.99</v>
      </c>
      <c r="EG115" s="344">
        <f t="shared" si="98"/>
        <v>31.984999999999999</v>
      </c>
      <c r="EH115" s="344">
        <v>1.35</v>
      </c>
      <c r="EI115" s="345">
        <v>3.2500000000000001E-2</v>
      </c>
      <c r="EJ115" s="342">
        <v>7.9142602872914747E-2</v>
      </c>
      <c r="EK115" s="350">
        <f t="shared" si="99"/>
        <v>3.1569055137428033E-3</v>
      </c>
      <c r="EL115" s="365">
        <v>40.94</v>
      </c>
      <c r="EM115" s="365">
        <v>36.94</v>
      </c>
      <c r="EN115" s="344">
        <f t="shared" si="142"/>
        <v>38.94</v>
      </c>
      <c r="EO115" s="344">
        <v>1.2</v>
      </c>
      <c r="EP115" s="369">
        <v>4.6699999999999998E-2</v>
      </c>
      <c r="EQ115" s="342">
        <f t="shared" si="143"/>
        <v>8.1068713685584104E-2</v>
      </c>
      <c r="ER115" s="350">
        <f t="shared" si="144"/>
        <v>7.4209021200170528E-3</v>
      </c>
      <c r="ES115" s="365">
        <v>82.81</v>
      </c>
      <c r="ET115" s="365">
        <v>75.959999999999994</v>
      </c>
      <c r="EU115" s="344">
        <f t="shared" si="103"/>
        <v>79.384999999999991</v>
      </c>
      <c r="EV115" s="344">
        <v>0.94</v>
      </c>
      <c r="EW115" s="342">
        <v>0.1182</v>
      </c>
      <c r="EX115" s="342">
        <v>0.13220279367879328</v>
      </c>
      <c r="EY115" s="350">
        <f t="shared" si="104"/>
        <v>2.4005942462235971E-2</v>
      </c>
      <c r="FA115" s="346">
        <v>3.1840000000000002</v>
      </c>
      <c r="FB115" s="346">
        <v>2.5910000000000002</v>
      </c>
      <c r="FD115" s="346">
        <v>3.4</v>
      </c>
      <c r="FE115" s="346">
        <v>5.2910000000000004</v>
      </c>
      <c r="FH115" s="346">
        <v>1.306</v>
      </c>
      <c r="FI115" s="346">
        <v>2.0609999999999999</v>
      </c>
      <c r="FK115" s="346">
        <v>1.1259999999999999</v>
      </c>
      <c r="FM115" s="344">
        <v>4.7709999999999999</v>
      </c>
      <c r="FO115" s="344">
        <v>1.968</v>
      </c>
      <c r="FQ115" s="344">
        <v>0.997</v>
      </c>
      <c r="FT115" s="344">
        <v>1.55</v>
      </c>
      <c r="FU115" s="344">
        <v>3.5569999999999999</v>
      </c>
      <c r="FV115" s="344">
        <v>7.056</v>
      </c>
      <c r="FW115" s="344">
        <f t="shared" si="105"/>
        <v>38.858000000000004</v>
      </c>
      <c r="FX115" s="342">
        <f t="shared" si="106"/>
        <v>0.10132105581136835</v>
      </c>
    </row>
    <row r="116" spans="1:180">
      <c r="A116" s="349">
        <v>39114</v>
      </c>
      <c r="B116" s="357">
        <v>42.9</v>
      </c>
      <c r="C116" s="357">
        <v>39.53</v>
      </c>
      <c r="D116" s="337">
        <f t="shared" si="121"/>
        <v>41.215000000000003</v>
      </c>
      <c r="E116" s="337">
        <v>1.64</v>
      </c>
      <c r="F116" s="338">
        <v>4.1000000000000002E-2</v>
      </c>
      <c r="G116" s="342">
        <f t="shared" si="122"/>
        <v>8.529259891515828E-2</v>
      </c>
      <c r="H116" s="350">
        <f t="shared" si="123"/>
        <v>7.4211425084101728E-3</v>
      </c>
      <c r="I116" s="357">
        <v>33.07</v>
      </c>
      <c r="J116" s="357">
        <v>31.23</v>
      </c>
      <c r="K116" s="340">
        <f t="shared" si="124"/>
        <v>32.15</v>
      </c>
      <c r="L116" s="340">
        <v>1.28</v>
      </c>
      <c r="M116" s="338">
        <v>6.1499999999999999E-2</v>
      </c>
      <c r="N116" s="342">
        <f t="shared" si="125"/>
        <v>0.10669024046903175</v>
      </c>
      <c r="O116" s="350">
        <f t="shared" si="126"/>
        <v>7.5245376849369496E-3</v>
      </c>
      <c r="W116" s="365">
        <v>49.35</v>
      </c>
      <c r="X116" s="365">
        <v>45.75</v>
      </c>
      <c r="Y116" s="344">
        <f t="shared" si="139"/>
        <v>47.55</v>
      </c>
      <c r="Z116" s="344">
        <v>0.46</v>
      </c>
      <c r="AA116" s="345">
        <v>0.05</v>
      </c>
      <c r="AB116" s="342">
        <f t="shared" si="140"/>
        <v>6.0733246157297138E-2</v>
      </c>
      <c r="AC116" s="350">
        <f t="shared" si="141"/>
        <v>5.6910218535665934E-3</v>
      </c>
      <c r="AD116" s="365">
        <v>44.55</v>
      </c>
      <c r="AE116" s="365">
        <v>42</v>
      </c>
      <c r="AF116" s="344">
        <f t="shared" si="84"/>
        <v>43.274999999999999</v>
      </c>
      <c r="AG116" s="344">
        <v>0.88</v>
      </c>
      <c r="AH116" s="345">
        <v>9.8000000000000004E-2</v>
      </c>
      <c r="AI116" s="342">
        <f t="shared" si="85"/>
        <v>0.1216923887111252</v>
      </c>
      <c r="AJ116" s="350">
        <f t="shared" si="86"/>
        <v>1.7145063694500938E-2</v>
      </c>
      <c r="AY116" s="365">
        <v>51.1</v>
      </c>
      <c r="AZ116" s="365">
        <v>46.73</v>
      </c>
      <c r="BA116" s="344">
        <f t="shared" si="145"/>
        <v>48.914999999999999</v>
      </c>
      <c r="BB116" s="343">
        <v>1.52</v>
      </c>
      <c r="BC116" s="345">
        <v>5.33E-2</v>
      </c>
      <c r="BD116" s="342">
        <f t="shared" si="146"/>
        <v>8.8178153273355653E-2</v>
      </c>
      <c r="BE116" s="350">
        <f t="shared" si="147"/>
        <v>3.3051011038409133E-3</v>
      </c>
      <c r="BF116" s="365"/>
      <c r="BG116" s="365"/>
      <c r="BK116" s="342"/>
      <c r="BL116" s="350"/>
      <c r="BT116" s="365">
        <v>46.3</v>
      </c>
      <c r="BU116" s="365">
        <v>39.79</v>
      </c>
      <c r="BV116" s="343">
        <f t="shared" si="130"/>
        <v>43.045000000000002</v>
      </c>
      <c r="BW116" s="344">
        <v>1.42</v>
      </c>
      <c r="BX116" s="345">
        <v>4.8800000000000003E-2</v>
      </c>
      <c r="BY116" s="342">
        <f t="shared" si="131"/>
        <v>8.5696562327651993E-2</v>
      </c>
      <c r="BZ116" s="350">
        <f t="shared" si="132"/>
        <v>2.7964041945744669E-3</v>
      </c>
      <c r="CA116" s="343"/>
      <c r="CB116" s="343"/>
      <c r="CC116" s="344"/>
      <c r="CD116" s="344"/>
      <c r="CH116" s="365">
        <v>43.85</v>
      </c>
      <c r="CI116" s="365">
        <v>41</v>
      </c>
      <c r="CJ116" s="344">
        <f t="shared" si="136"/>
        <v>42.424999999999997</v>
      </c>
      <c r="CK116" s="344">
        <v>1.36</v>
      </c>
      <c r="CL116" s="345">
        <v>7.6499999999999999E-2</v>
      </c>
      <c r="CM116" s="342">
        <f t="shared" si="137"/>
        <v>0.11328740161233664</v>
      </c>
      <c r="CN116" s="350">
        <f t="shared" si="138"/>
        <v>1.4362309762340108E-2</v>
      </c>
      <c r="CV116" s="365">
        <v>26.96</v>
      </c>
      <c r="CW116" s="365">
        <v>24.55</v>
      </c>
      <c r="CX116" s="344">
        <f t="shared" si="151"/>
        <v>25.755000000000003</v>
      </c>
      <c r="CY116" s="344">
        <v>0.96</v>
      </c>
      <c r="CZ116" s="345">
        <v>4.3299999999999998E-2</v>
      </c>
      <c r="DA116" s="342">
        <f>+((((((CY116/4)*(1+CZ116)^0.25))/(CX116*0.95))+(1+CZ116)^(0.25))^4)-1</f>
        <v>8.484129380143357E-2</v>
      </c>
      <c r="DB116" s="350">
        <f>DA116*($FO116/$FW116)</f>
        <v>4.3959219586235006E-3</v>
      </c>
      <c r="DJ116" s="365">
        <v>35.299999999999997</v>
      </c>
      <c r="DK116" s="365">
        <v>33.049999999999997</v>
      </c>
      <c r="DL116" s="344">
        <f t="shared" si="148"/>
        <v>34.174999999999997</v>
      </c>
      <c r="DM116" s="344">
        <v>0.98</v>
      </c>
      <c r="DN116" s="342">
        <v>6.6699999999999995E-2</v>
      </c>
      <c r="DO116" s="342">
        <f t="shared" si="149"/>
        <v>9.9264851423210398E-2</v>
      </c>
      <c r="DP116" s="350">
        <f t="shared" si="150"/>
        <v>2.7220958870602567E-3</v>
      </c>
      <c r="EE116" s="365">
        <v>33</v>
      </c>
      <c r="EF116" s="365">
        <v>31.225000000000001</v>
      </c>
      <c r="EG116" s="344">
        <f t="shared" si="98"/>
        <v>32.112499999999997</v>
      </c>
      <c r="EH116" s="344">
        <v>1.3520000000000001</v>
      </c>
      <c r="EI116" s="345">
        <v>3.5000000000000003E-2</v>
      </c>
      <c r="EJ116" s="342">
        <v>8.1636957549072742E-2</v>
      </c>
      <c r="EK116" s="350">
        <f t="shared" si="99"/>
        <v>3.4401639315547409E-3</v>
      </c>
      <c r="EL116" s="365">
        <v>43.79</v>
      </c>
      <c r="EM116" s="365">
        <v>40.6</v>
      </c>
      <c r="EN116" s="344">
        <f t="shared" si="142"/>
        <v>42.195</v>
      </c>
      <c r="EO116" s="344">
        <v>1.2</v>
      </c>
      <c r="EP116" s="369">
        <v>4.5699999999999998E-2</v>
      </c>
      <c r="EQ116" s="342">
        <f t="shared" si="143"/>
        <v>7.7357463620203015E-2</v>
      </c>
      <c r="ER116" s="350">
        <f t="shared" si="144"/>
        <v>7.3063616973441667E-3</v>
      </c>
      <c r="ES116" s="365">
        <v>86.32</v>
      </c>
      <c r="ET116" s="365">
        <v>79.33</v>
      </c>
      <c r="EU116" s="344">
        <f t="shared" si="103"/>
        <v>82.824999999999989</v>
      </c>
      <c r="EV116" s="344">
        <v>0.94</v>
      </c>
      <c r="EW116" s="342">
        <v>0.1182</v>
      </c>
      <c r="EX116" s="342">
        <v>0.13161860681516746</v>
      </c>
      <c r="EY116" s="350">
        <f t="shared" si="104"/>
        <v>2.5686014630641629E-2</v>
      </c>
      <c r="FA116" s="346">
        <v>3.157</v>
      </c>
      <c r="FB116" s="346">
        <v>2.5590000000000002</v>
      </c>
      <c r="FD116" s="346">
        <v>3.4</v>
      </c>
      <c r="FE116" s="346">
        <v>5.1120000000000001</v>
      </c>
      <c r="FH116" s="346">
        <v>1.36</v>
      </c>
      <c r="FK116" s="346">
        <v>1.1839999999999999</v>
      </c>
      <c r="FM116" s="344">
        <v>4.5999999999999996</v>
      </c>
      <c r="FO116" s="344">
        <v>1.88</v>
      </c>
      <c r="FQ116" s="344">
        <v>0.995</v>
      </c>
      <c r="FT116" s="344">
        <v>1.5289999999999999</v>
      </c>
      <c r="FU116" s="344">
        <v>3.427</v>
      </c>
      <c r="FV116" s="344">
        <v>7.0810000000000004</v>
      </c>
      <c r="FW116" s="344">
        <f t="shared" si="105"/>
        <v>36.283999999999999</v>
      </c>
      <c r="FX116" s="342">
        <f t="shared" si="106"/>
        <v>0.10179613890739443</v>
      </c>
    </row>
    <row r="117" spans="1:180">
      <c r="A117" s="349">
        <v>39142</v>
      </c>
      <c r="B117" s="357">
        <v>42.99</v>
      </c>
      <c r="C117" s="357">
        <v>39.619999999999997</v>
      </c>
      <c r="D117" s="337">
        <f t="shared" si="121"/>
        <v>41.305</v>
      </c>
      <c r="E117" s="337">
        <v>1.64</v>
      </c>
      <c r="F117" s="338">
        <v>4.4999999999999998E-2</v>
      </c>
      <c r="G117" s="342">
        <f t="shared" si="122"/>
        <v>8.9364395181985801E-2</v>
      </c>
      <c r="H117" s="350">
        <f t="shared" si="123"/>
        <v>7.6071421873146446E-3</v>
      </c>
      <c r="I117" s="357">
        <v>42.99</v>
      </c>
      <c r="J117" s="357">
        <v>39.619999999999997</v>
      </c>
      <c r="K117" s="340">
        <f t="shared" si="124"/>
        <v>41.305</v>
      </c>
      <c r="L117" s="340">
        <v>1.28</v>
      </c>
      <c r="M117" s="338">
        <v>6.1699999999999998E-2</v>
      </c>
      <c r="N117" s="342">
        <f t="shared" si="125"/>
        <v>9.6758587964567377E-2</v>
      </c>
      <c r="O117" s="350">
        <f t="shared" si="126"/>
        <v>6.8666293853547203E-3</v>
      </c>
      <c r="W117" s="365">
        <v>51.43</v>
      </c>
      <c r="X117" s="365">
        <v>46.55</v>
      </c>
      <c r="Y117" s="344">
        <f t="shared" si="139"/>
        <v>48.989999999999995</v>
      </c>
      <c r="Z117" s="344">
        <v>0.46</v>
      </c>
      <c r="AA117" s="345">
        <v>0.05</v>
      </c>
      <c r="AB117" s="342">
        <f t="shared" si="140"/>
        <v>6.0416586969117114E-2</v>
      </c>
      <c r="AC117" s="350">
        <f t="shared" si="141"/>
        <v>6.0345680794183943E-3</v>
      </c>
      <c r="AD117" s="365">
        <v>50.5</v>
      </c>
      <c r="AE117" s="365">
        <v>41.19</v>
      </c>
      <c r="AF117" s="344">
        <f t="shared" si="84"/>
        <v>45.844999999999999</v>
      </c>
      <c r="AG117" s="344">
        <v>0.88</v>
      </c>
      <c r="AH117" s="342">
        <v>9.7500000000000003E-2</v>
      </c>
      <c r="AI117" s="342">
        <f t="shared" si="85"/>
        <v>0.11984399800698187</v>
      </c>
      <c r="AJ117" s="350">
        <f t="shared" si="86"/>
        <v>1.9014876603400073E-2</v>
      </c>
      <c r="AY117" s="365">
        <v>50.6</v>
      </c>
      <c r="AZ117" s="365">
        <v>48.19</v>
      </c>
      <c r="BA117" s="344">
        <f t="shared" si="145"/>
        <v>49.394999999999996</v>
      </c>
      <c r="BB117" s="343">
        <v>1.52</v>
      </c>
      <c r="BC117" s="345">
        <v>5.33E-2</v>
      </c>
      <c r="BD117" s="342">
        <f t="shared" si="146"/>
        <v>8.7835110837042762E-2</v>
      </c>
      <c r="BE117" s="350">
        <f t="shared" si="147"/>
        <v>3.2899509640063958E-3</v>
      </c>
      <c r="BF117" s="365"/>
      <c r="BG117" s="365"/>
      <c r="BK117" s="342"/>
      <c r="BL117" s="350"/>
      <c r="BT117" s="365">
        <v>46.34</v>
      </c>
      <c r="BU117" s="365">
        <v>42.47</v>
      </c>
      <c r="BV117" s="343">
        <f t="shared" si="130"/>
        <v>44.405000000000001</v>
      </c>
      <c r="BW117" s="344">
        <v>1.42</v>
      </c>
      <c r="BX117" s="345">
        <v>4.8800000000000003E-2</v>
      </c>
      <c r="BY117" s="342">
        <f t="shared" si="131"/>
        <v>8.4552283511809323E-2</v>
      </c>
      <c r="BZ117" s="350">
        <f t="shared" si="132"/>
        <v>2.9685247488601863E-3</v>
      </c>
      <c r="CA117" s="343"/>
      <c r="CB117" s="343"/>
      <c r="CC117" s="344"/>
      <c r="CD117" s="344"/>
      <c r="CH117" s="365">
        <v>46.33</v>
      </c>
      <c r="CI117" s="365">
        <v>39.26</v>
      </c>
      <c r="CJ117" s="344">
        <f t="shared" si="136"/>
        <v>42.795000000000002</v>
      </c>
      <c r="CK117" s="344">
        <v>1.36</v>
      </c>
      <c r="CL117" s="345">
        <v>8.2000000000000003E-2</v>
      </c>
      <c r="CM117" s="342">
        <f t="shared" si="137"/>
        <v>0.11865166549224382</v>
      </c>
      <c r="CN117" s="350">
        <f t="shared" si="138"/>
        <v>1.5990287378870822E-2</v>
      </c>
      <c r="CV117" s="365">
        <v>27.31</v>
      </c>
      <c r="CW117" s="365">
        <v>24.33</v>
      </c>
      <c r="CX117" s="344">
        <f t="shared" si="151"/>
        <v>25.82</v>
      </c>
      <c r="CY117" s="344">
        <v>0.96</v>
      </c>
      <c r="DA117" s="342"/>
      <c r="DB117" s="350"/>
      <c r="DJ117" s="365">
        <v>38.56</v>
      </c>
      <c r="DK117" s="365">
        <v>33.020000000000003</v>
      </c>
      <c r="DL117" s="344">
        <f t="shared" si="148"/>
        <v>35.790000000000006</v>
      </c>
      <c r="DM117" s="344">
        <v>0.98</v>
      </c>
      <c r="DN117" s="342">
        <v>6.7500000000000004E-2</v>
      </c>
      <c r="DO117" s="342">
        <f t="shared" si="149"/>
        <v>9.8602833833968395E-2</v>
      </c>
      <c r="DP117" s="350">
        <f t="shared" si="150"/>
        <v>2.8512018772875718E-3</v>
      </c>
      <c r="EE117" s="365">
        <v>32.520000000000003</v>
      </c>
      <c r="EF117" s="365">
        <v>30.37</v>
      </c>
      <c r="EG117" s="344">
        <f t="shared" si="98"/>
        <v>31.445</v>
      </c>
      <c r="EH117" s="344">
        <v>1.3520000000000001</v>
      </c>
      <c r="EI117" s="345">
        <v>3.5000000000000003E-2</v>
      </c>
      <c r="EJ117" s="342">
        <v>8.2643718579392456E-2</v>
      </c>
      <c r="EK117" s="350">
        <f t="shared" si="99"/>
        <v>3.4669624993976904E-3</v>
      </c>
      <c r="EL117" s="365">
        <v>43.6</v>
      </c>
      <c r="EM117" s="365">
        <v>40.46</v>
      </c>
      <c r="EN117" s="344">
        <f t="shared" si="142"/>
        <v>42.03</v>
      </c>
      <c r="EO117" s="344">
        <v>1.2</v>
      </c>
      <c r="EP117" s="369">
        <v>4.5699999999999998E-2</v>
      </c>
      <c r="EQ117" s="342">
        <f t="shared" si="143"/>
        <v>7.7483142368536262E-2</v>
      </c>
      <c r="ER117" s="350">
        <f t="shared" si="144"/>
        <v>7.5244572794775514E-3</v>
      </c>
      <c r="ES117" s="365">
        <v>91.15</v>
      </c>
      <c r="ET117" s="365">
        <v>81.650000000000006</v>
      </c>
      <c r="EU117" s="344">
        <f t="shared" si="103"/>
        <v>86.4</v>
      </c>
      <c r="EV117" s="344">
        <v>0.94</v>
      </c>
      <c r="EW117" s="342">
        <v>0.1118</v>
      </c>
      <c r="EX117" s="342">
        <v>0.12458738809936198</v>
      </c>
      <c r="EY117" s="350">
        <f t="shared" si="104"/>
        <v>2.6169977993153869E-2</v>
      </c>
      <c r="FA117" s="346">
        <v>3.4089999999999998</v>
      </c>
      <c r="FB117" s="346">
        <v>2.8420000000000001</v>
      </c>
      <c r="FD117" s="346">
        <v>4</v>
      </c>
      <c r="FE117" s="346">
        <v>6.3540000000000001</v>
      </c>
      <c r="FH117" s="346">
        <v>1.5</v>
      </c>
      <c r="FK117" s="346">
        <v>1.4059999999999999</v>
      </c>
      <c r="FM117" s="346">
        <v>5.3970000000000002</v>
      </c>
      <c r="FQ117" s="344">
        <v>1.1579999999999999</v>
      </c>
      <c r="FT117" s="344">
        <v>1.68</v>
      </c>
      <c r="FU117" s="344">
        <v>3.8889999999999998</v>
      </c>
      <c r="FV117" s="344">
        <v>8.4120000000000008</v>
      </c>
      <c r="FW117" s="344">
        <f t="shared" si="105"/>
        <v>40.047000000000004</v>
      </c>
      <c r="FX117" s="342">
        <f t="shared" si="106"/>
        <v>0.10178457899654192</v>
      </c>
    </row>
    <row r="118" spans="1:180">
      <c r="A118" s="349">
        <v>39173</v>
      </c>
      <c r="B118" s="357">
        <v>44.67</v>
      </c>
      <c r="C118" s="357">
        <v>42.67</v>
      </c>
      <c r="D118" s="337">
        <f t="shared" si="121"/>
        <v>43.67</v>
      </c>
      <c r="E118" s="337">
        <v>1.64</v>
      </c>
      <c r="F118" s="338">
        <v>4.2999999999999997E-2</v>
      </c>
      <c r="G118" s="342">
        <f t="shared" si="122"/>
        <v>8.4846007618056385E-2</v>
      </c>
      <c r="H118" s="350">
        <f t="shared" si="123"/>
        <v>7.2225145446588807E-3</v>
      </c>
      <c r="I118" s="357">
        <v>32.71</v>
      </c>
      <c r="J118" s="357">
        <v>30.66</v>
      </c>
      <c r="K118" s="340">
        <f t="shared" si="124"/>
        <v>31.685000000000002</v>
      </c>
      <c r="L118" s="340">
        <v>1.28</v>
      </c>
      <c r="M118" s="338">
        <v>6.1699999999999998E-2</v>
      </c>
      <c r="N118" s="342">
        <f t="shared" si="125"/>
        <v>0.10757263886239143</v>
      </c>
      <c r="O118" s="350">
        <f t="shared" si="126"/>
        <v>7.6340659636656037E-3</v>
      </c>
      <c r="W118" s="365">
        <v>57</v>
      </c>
      <c r="X118" s="365">
        <v>51.05</v>
      </c>
      <c r="Y118" s="344">
        <f t="shared" si="139"/>
        <v>54.024999999999999</v>
      </c>
      <c r="Z118" s="344">
        <v>0.46</v>
      </c>
      <c r="AA118" s="345">
        <v>0.05</v>
      </c>
      <c r="AB118" s="342">
        <f t="shared" si="140"/>
        <v>5.9442525099449472E-2</v>
      </c>
      <c r="AC118" s="350">
        <f t="shared" si="141"/>
        <v>5.9372762103977296E-3</v>
      </c>
      <c r="AD118" s="365">
        <v>53.39</v>
      </c>
      <c r="AE118" s="365">
        <v>47.96</v>
      </c>
      <c r="AF118" s="344">
        <f t="shared" si="84"/>
        <v>50.674999999999997</v>
      </c>
      <c r="AG118" s="344">
        <v>0.88</v>
      </c>
      <c r="AH118" s="342">
        <v>9.8299999999999998E-2</v>
      </c>
      <c r="AI118" s="342">
        <f t="shared" si="85"/>
        <v>0.11851446111808506</v>
      </c>
      <c r="AJ118" s="350">
        <f t="shared" si="86"/>
        <v>1.8803927533755645E-2</v>
      </c>
      <c r="AK118" s="365"/>
      <c r="AL118" s="365"/>
      <c r="AP118" s="342"/>
      <c r="AQ118" s="350"/>
      <c r="AW118" s="342"/>
      <c r="AY118" s="365">
        <v>54.83</v>
      </c>
      <c r="AZ118" s="365">
        <v>50.05</v>
      </c>
      <c r="BA118" s="344">
        <f t="shared" si="145"/>
        <v>52.44</v>
      </c>
      <c r="BB118" s="343">
        <v>1.52</v>
      </c>
      <c r="BC118" s="345">
        <v>5.33E-2</v>
      </c>
      <c r="BD118" s="342">
        <f t="shared" si="146"/>
        <v>8.5806876833628642E-2</v>
      </c>
      <c r="BE118" s="350">
        <f t="shared" si="147"/>
        <v>3.2139814530537355E-3</v>
      </c>
      <c r="BF118" s="365">
        <v>53.66</v>
      </c>
      <c r="BG118" s="365">
        <v>48.47</v>
      </c>
      <c r="BK118" s="342"/>
      <c r="BL118" s="350"/>
      <c r="BT118" s="365">
        <v>51.5</v>
      </c>
      <c r="BU118" s="365">
        <v>45.57</v>
      </c>
      <c r="BV118" s="343">
        <f t="shared" si="130"/>
        <v>48.534999999999997</v>
      </c>
      <c r="BW118" s="344">
        <v>1.42</v>
      </c>
      <c r="BX118" s="345">
        <v>4.8800000000000003E-2</v>
      </c>
      <c r="BY118" s="342">
        <f t="shared" si="131"/>
        <v>8.1474937741704556E-2</v>
      </c>
      <c r="BZ118" s="350">
        <f t="shared" si="132"/>
        <v>2.8604829941028436E-3</v>
      </c>
      <c r="CA118" s="365"/>
      <c r="CB118" s="365"/>
      <c r="CC118" s="344"/>
      <c r="CD118" s="344"/>
      <c r="CF118" s="342"/>
      <c r="CH118" s="365">
        <v>49.15</v>
      </c>
      <c r="CI118" s="365">
        <v>44.21</v>
      </c>
      <c r="CJ118" s="344">
        <f t="shared" si="136"/>
        <v>46.68</v>
      </c>
      <c r="CK118" s="344">
        <v>1.36</v>
      </c>
      <c r="CL118" s="345">
        <v>8.2000000000000003E-2</v>
      </c>
      <c r="CM118" s="342">
        <f t="shared" si="137"/>
        <v>0.11556627074445847</v>
      </c>
      <c r="CN118" s="350">
        <f t="shared" si="138"/>
        <v>1.5574479067291988E-2</v>
      </c>
      <c r="CV118" s="365">
        <v>27.5</v>
      </c>
      <c r="CW118" s="365">
        <v>26.22</v>
      </c>
      <c r="CX118" s="344">
        <f t="shared" si="151"/>
        <v>26.86</v>
      </c>
      <c r="CY118" s="344">
        <v>0.96</v>
      </c>
      <c r="DA118" s="342"/>
      <c r="DB118" s="350"/>
      <c r="DC118" s="365"/>
      <c r="DD118" s="365"/>
      <c r="DE118" s="344"/>
      <c r="DF118" s="344"/>
      <c r="DG118" s="345"/>
      <c r="DH118" s="342"/>
      <c r="DJ118" s="365">
        <v>40.28</v>
      </c>
      <c r="DK118" s="365">
        <v>37.06</v>
      </c>
      <c r="DL118" s="344">
        <f t="shared" si="148"/>
        <v>38.67</v>
      </c>
      <c r="DM118" s="344">
        <v>0.98</v>
      </c>
      <c r="DN118" s="342">
        <v>6.7500000000000004E-2</v>
      </c>
      <c r="DO118" s="342">
        <f t="shared" si="149"/>
        <v>9.6263272269396571E-2</v>
      </c>
      <c r="DP118" s="350">
        <f t="shared" si="150"/>
        <v>2.7835510597038781E-3</v>
      </c>
      <c r="DV118" s="342"/>
      <c r="DX118" s="365"/>
      <c r="DY118" s="365"/>
      <c r="EA118" s="344"/>
      <c r="EC118" s="342"/>
      <c r="EE118" s="365">
        <v>34.61</v>
      </c>
      <c r="EF118" s="365">
        <v>31.88</v>
      </c>
      <c r="EG118" s="344">
        <f t="shared" si="98"/>
        <v>33.244999999999997</v>
      </c>
      <c r="EH118" s="344">
        <v>1.3720000000000001</v>
      </c>
      <c r="EI118" s="345">
        <v>3.5000000000000003E-2</v>
      </c>
      <c r="EJ118" s="342">
        <v>8.0699656700854439E-2</v>
      </c>
      <c r="EK118" s="350">
        <f t="shared" si="99"/>
        <v>3.3854077273562425E-3</v>
      </c>
      <c r="EL118" s="365">
        <v>47.87</v>
      </c>
      <c r="EM118" s="365">
        <v>43.28</v>
      </c>
      <c r="EN118" s="344">
        <f t="shared" si="142"/>
        <v>45.575000000000003</v>
      </c>
      <c r="EO118" s="344">
        <v>1.2</v>
      </c>
      <c r="EP118" s="369">
        <v>4.5699999999999998E-2</v>
      </c>
      <c r="EQ118" s="342">
        <f t="shared" si="143"/>
        <v>7.4985273956200027E-2</v>
      </c>
      <c r="ER118" s="350">
        <f t="shared" si="144"/>
        <v>7.2818870431158858E-3</v>
      </c>
      <c r="ES118" s="365">
        <v>50</v>
      </c>
      <c r="ET118" s="365">
        <v>44.604999999999997</v>
      </c>
      <c r="EU118" s="344">
        <f t="shared" si="103"/>
        <v>47.302499999999995</v>
      </c>
      <c r="EV118" s="344">
        <v>0.49</v>
      </c>
      <c r="EW118" s="342">
        <v>0.1118</v>
      </c>
      <c r="EX118" s="342">
        <v>0.12397279998523292</v>
      </c>
      <c r="EY118" s="350">
        <f t="shared" si="104"/>
        <v>2.6040881800778567E-2</v>
      </c>
      <c r="FA118" s="346">
        <v>3.4089999999999998</v>
      </c>
      <c r="FB118" s="346">
        <v>2.8420000000000001</v>
      </c>
      <c r="FD118" s="346">
        <v>4</v>
      </c>
      <c r="FE118" s="346">
        <v>6.3540000000000001</v>
      </c>
      <c r="FH118" s="346">
        <v>1.5</v>
      </c>
      <c r="FK118" s="346">
        <v>1.4059999999999999</v>
      </c>
      <c r="FM118" s="346">
        <v>5.3970000000000002</v>
      </c>
      <c r="FQ118" s="344">
        <v>1.1579999999999999</v>
      </c>
      <c r="FT118" s="344">
        <v>1.68</v>
      </c>
      <c r="FU118" s="344">
        <v>3.8889999999999998</v>
      </c>
      <c r="FV118" s="344">
        <v>8.4120000000000008</v>
      </c>
      <c r="FW118" s="344">
        <f t="shared" si="105"/>
        <v>40.047000000000004</v>
      </c>
      <c r="FX118" s="342">
        <f t="shared" si="106"/>
        <v>0.100738455397881</v>
      </c>
    </row>
    <row r="119" spans="1:180">
      <c r="A119" s="349">
        <v>39203</v>
      </c>
      <c r="B119" s="357">
        <v>44.01</v>
      </c>
      <c r="C119" s="357">
        <v>41.5</v>
      </c>
      <c r="D119" s="337">
        <f t="shared" si="121"/>
        <v>42.754999999999995</v>
      </c>
      <c r="E119" s="337">
        <v>1.64</v>
      </c>
      <c r="F119" s="338">
        <v>4.4999999999999998E-2</v>
      </c>
      <c r="G119" s="342">
        <f t="shared" si="122"/>
        <v>8.7837078126662194E-2</v>
      </c>
      <c r="H119" s="350">
        <f t="shared" si="123"/>
        <v>6.9264393958752011E-3</v>
      </c>
      <c r="I119" s="357">
        <v>33.47</v>
      </c>
      <c r="J119" s="357">
        <v>31.59</v>
      </c>
      <c r="K119" s="340">
        <f t="shared" si="124"/>
        <v>32.53</v>
      </c>
      <c r="L119" s="340">
        <v>1.28</v>
      </c>
      <c r="M119" s="338">
        <v>5.7500000000000002E-2</v>
      </c>
      <c r="N119" s="342">
        <f t="shared" si="125"/>
        <v>0.10198589727256113</v>
      </c>
      <c r="O119" s="350">
        <f t="shared" si="126"/>
        <v>6.8128588653971851E-3</v>
      </c>
      <c r="W119" s="365">
        <v>60.49</v>
      </c>
      <c r="X119" s="365">
        <v>55.86</v>
      </c>
      <c r="Y119" s="344">
        <f t="shared" si="139"/>
        <v>58.174999999999997</v>
      </c>
      <c r="Z119" s="344">
        <v>0.46</v>
      </c>
      <c r="AA119" s="345">
        <v>0.05</v>
      </c>
      <c r="AB119" s="342">
        <f t="shared" si="140"/>
        <v>5.8766827097320729E-2</v>
      </c>
      <c r="AC119" s="350">
        <f t="shared" si="141"/>
        <v>5.9635173402721323E-3</v>
      </c>
      <c r="AD119" s="365">
        <v>52.77</v>
      </c>
      <c r="AE119" s="365">
        <v>49.75</v>
      </c>
      <c r="AF119" s="344">
        <f t="shared" si="84"/>
        <v>51.260000000000005</v>
      </c>
      <c r="AG119" s="344">
        <v>0.88</v>
      </c>
      <c r="AH119" s="342">
        <v>9.7500000000000003E-2</v>
      </c>
      <c r="AI119" s="342">
        <f t="shared" si="85"/>
        <v>0.11746764836928247</v>
      </c>
      <c r="AJ119" s="350">
        <f t="shared" si="86"/>
        <v>1.783107906464395E-2</v>
      </c>
      <c r="AY119" s="365">
        <v>56.45</v>
      </c>
      <c r="AZ119" s="365">
        <v>53.69</v>
      </c>
      <c r="BD119" s="342"/>
      <c r="BE119" s="350"/>
      <c r="BF119" s="365">
        <v>51.74</v>
      </c>
      <c r="BG119" s="365">
        <v>46.8</v>
      </c>
      <c r="BH119" s="344">
        <f>AVERAGE(BF119:BG119)</f>
        <v>49.269999999999996</v>
      </c>
      <c r="BI119" s="344">
        <v>1.86</v>
      </c>
      <c r="BJ119" s="345">
        <v>4.5999999999999999E-2</v>
      </c>
      <c r="BK119" s="342">
        <f>+((((((BI119/4)*(1+BJ119)^0.25))/(BH119*0.95))+(1+BJ119)^(0.25))^4)-1</f>
        <v>8.8189541911005254E-2</v>
      </c>
      <c r="BL119" s="350">
        <f>BK119*($FI119/$FW119)</f>
        <v>4.147219999280004E-3</v>
      </c>
      <c r="BT119" s="365">
        <v>52.85</v>
      </c>
      <c r="BU119" s="365">
        <v>44.05</v>
      </c>
      <c r="BV119" s="343">
        <f t="shared" si="130"/>
        <v>48.45</v>
      </c>
      <c r="BW119" s="344">
        <v>1.42</v>
      </c>
      <c r="BX119" s="345">
        <v>4.8800000000000003E-2</v>
      </c>
      <c r="BY119" s="342">
        <f t="shared" si="131"/>
        <v>8.1532924535425932E-2</v>
      </c>
      <c r="BZ119" s="350">
        <f t="shared" si="132"/>
        <v>2.4861659537075156E-3</v>
      </c>
      <c r="CA119" s="343"/>
      <c r="CB119" s="343"/>
      <c r="CC119" s="344"/>
      <c r="CD119" s="344"/>
      <c r="CH119" s="365">
        <v>54.9</v>
      </c>
      <c r="CI119" s="365">
        <v>47.93</v>
      </c>
      <c r="CJ119" s="344">
        <f t="shared" si="136"/>
        <v>51.414999999999999</v>
      </c>
      <c r="CK119" s="344">
        <v>1.36</v>
      </c>
      <c r="CL119" s="345">
        <v>8.7999999999999995E-2</v>
      </c>
      <c r="CM119" s="342">
        <f t="shared" si="137"/>
        <v>0.11861162124306079</v>
      </c>
      <c r="CN119" s="350">
        <f t="shared" si="138"/>
        <v>1.617284413107992E-2</v>
      </c>
      <c r="CV119" s="365">
        <v>27.5</v>
      </c>
      <c r="CW119" s="365">
        <v>25.74</v>
      </c>
      <c r="CX119" s="344">
        <f t="shared" si="151"/>
        <v>26.619999999999997</v>
      </c>
      <c r="CY119" s="344">
        <v>0.96</v>
      </c>
      <c r="DA119" s="342"/>
      <c r="DB119" s="350"/>
      <c r="DJ119" s="365">
        <v>41.27</v>
      </c>
      <c r="DK119" s="365">
        <v>37.93</v>
      </c>
      <c r="DL119" s="344">
        <f t="shared" si="148"/>
        <v>39.6</v>
      </c>
      <c r="DM119" s="344">
        <v>0.98</v>
      </c>
      <c r="DN119" s="342">
        <v>7.2499999999999995E-2</v>
      </c>
      <c r="DO119" s="342">
        <f t="shared" si="149"/>
        <v>0.10071270825411882</v>
      </c>
      <c r="DP119" s="350">
        <f t="shared" si="150"/>
        <v>2.6372805319619269E-3</v>
      </c>
      <c r="EE119" s="365">
        <v>35.770000000000003</v>
      </c>
      <c r="EF119" s="365">
        <v>33.82</v>
      </c>
      <c r="EG119" s="344">
        <f t="shared" si="98"/>
        <v>34.795000000000002</v>
      </c>
      <c r="EH119" s="344">
        <v>1.3720000000000001</v>
      </c>
      <c r="EI119" s="345">
        <v>3.5000000000000003E-2</v>
      </c>
      <c r="EJ119" s="342">
        <v>7.8632273015498022E-2</v>
      </c>
      <c r="EK119" s="350">
        <f t="shared" si="99"/>
        <v>3.1528421722423284E-3</v>
      </c>
      <c r="EL119" s="365">
        <v>47.65</v>
      </c>
      <c r="EM119" s="365">
        <v>44.91</v>
      </c>
      <c r="EN119" s="344">
        <f t="shared" si="142"/>
        <v>46.28</v>
      </c>
      <c r="EO119" s="344">
        <v>1.2</v>
      </c>
      <c r="EP119" s="369">
        <v>4.5699999999999998E-2</v>
      </c>
      <c r="EQ119" s="342">
        <f t="shared" si="143"/>
        <v>7.4534600370069537E-2</v>
      </c>
      <c r="ER119" s="350">
        <f t="shared" si="144"/>
        <v>6.7795623186398422E-3</v>
      </c>
      <c r="ES119" s="344">
        <v>54.32</v>
      </c>
      <c r="ET119" s="344">
        <v>48.155000000000001</v>
      </c>
      <c r="EU119" s="344">
        <f t="shared" si="103"/>
        <v>51.237499999999997</v>
      </c>
      <c r="EV119" s="344">
        <v>0.49</v>
      </c>
      <c r="EW119" s="342">
        <v>9.2499999999999999E-2</v>
      </c>
      <c r="EX119" s="342">
        <v>0.1035393906437494</v>
      </c>
      <c r="EY119" s="350">
        <f t="shared" si="104"/>
        <v>2.3809728942679399E-2</v>
      </c>
      <c r="FA119" s="346">
        <v>3.1859999999999999</v>
      </c>
      <c r="FB119" s="346">
        <v>2.6989999999999998</v>
      </c>
      <c r="FD119" s="346">
        <v>4.0999999999999996</v>
      </c>
      <c r="FE119" s="346">
        <v>6.133</v>
      </c>
      <c r="FI119" s="346">
        <v>1.9</v>
      </c>
      <c r="FK119" s="346">
        <v>1.232</v>
      </c>
      <c r="FM119" s="346">
        <v>5.5090000000000003</v>
      </c>
      <c r="FQ119" s="344">
        <v>1.0580000000000001</v>
      </c>
      <c r="FT119" s="344">
        <v>1.62</v>
      </c>
      <c r="FU119" s="344">
        <v>3.6749999999999998</v>
      </c>
      <c r="FV119" s="344">
        <v>9.2910000000000004</v>
      </c>
      <c r="FW119" s="344">
        <f t="shared" si="105"/>
        <v>40.402999999999999</v>
      </c>
      <c r="FX119" s="342">
        <f t="shared" si="106"/>
        <v>9.6719538715779402E-2</v>
      </c>
    </row>
    <row r="120" spans="1:180">
      <c r="A120" s="349">
        <v>39234</v>
      </c>
      <c r="B120" s="357">
        <v>42.8</v>
      </c>
      <c r="C120" s="357">
        <v>39.520000000000003</v>
      </c>
      <c r="D120" s="337">
        <f t="shared" si="121"/>
        <v>41.16</v>
      </c>
      <c r="E120" s="337">
        <v>1.64</v>
      </c>
      <c r="F120" s="338">
        <v>4.4999999999999998E-2</v>
      </c>
      <c r="G120" s="342">
        <f t="shared" si="122"/>
        <v>8.9523137580582501E-2</v>
      </c>
      <c r="H120" s="350">
        <f t="shared" si="123"/>
        <v>7.0593945086190593E-3</v>
      </c>
      <c r="I120" s="357">
        <v>32.6</v>
      </c>
      <c r="J120" s="357">
        <v>29.11</v>
      </c>
      <c r="K120" s="340">
        <f t="shared" si="124"/>
        <v>30.855</v>
      </c>
      <c r="L120" s="340">
        <v>1.28</v>
      </c>
      <c r="M120" s="338">
        <v>5.0999999999999997E-2</v>
      </c>
      <c r="N120" s="342">
        <f t="shared" si="125"/>
        <v>9.7651835797047726E-2</v>
      </c>
      <c r="O120" s="350">
        <f t="shared" si="126"/>
        <v>6.5233350200785039E-3</v>
      </c>
      <c r="W120" s="365">
        <v>59.93</v>
      </c>
      <c r="X120" s="365">
        <v>53.54</v>
      </c>
      <c r="Y120" s="344">
        <f t="shared" si="139"/>
        <v>56.734999999999999</v>
      </c>
      <c r="Z120" s="344">
        <v>0.46</v>
      </c>
      <c r="AA120" s="345">
        <v>0.05</v>
      </c>
      <c r="AB120" s="342">
        <f t="shared" si="140"/>
        <v>5.8990051243263286E-2</v>
      </c>
      <c r="AC120" s="350">
        <f t="shared" si="141"/>
        <v>5.9861695937771815E-3</v>
      </c>
      <c r="AD120" s="365">
        <v>53.7</v>
      </c>
      <c r="AE120" s="365">
        <v>48.11</v>
      </c>
      <c r="AF120" s="344">
        <f t="shared" si="84"/>
        <v>50.905000000000001</v>
      </c>
      <c r="AG120" s="344">
        <v>0.88</v>
      </c>
      <c r="AH120" s="342">
        <v>9.7500000000000003E-2</v>
      </c>
      <c r="AI120" s="342">
        <f t="shared" si="85"/>
        <v>0.11760784777067879</v>
      </c>
      <c r="AJ120" s="350">
        <f t="shared" si="86"/>
        <v>1.7852360725133604E-2</v>
      </c>
      <c r="AY120" s="365">
        <v>55.24</v>
      </c>
      <c r="AZ120" s="365">
        <v>49.8</v>
      </c>
      <c r="BA120" s="365"/>
      <c r="BB120" s="365"/>
      <c r="BC120" s="365"/>
      <c r="BD120" s="365"/>
      <c r="BE120" s="350"/>
      <c r="BF120" s="365">
        <v>47.47</v>
      </c>
      <c r="BG120" s="365">
        <v>42.17</v>
      </c>
      <c r="BH120" s="344">
        <f>AVERAGE(BF120:BG120)</f>
        <v>44.82</v>
      </c>
      <c r="BI120" s="344">
        <v>1.86</v>
      </c>
      <c r="BJ120" s="345">
        <v>4.5999999999999999E-2</v>
      </c>
      <c r="BK120" s="342">
        <f>+((((((BI120/4)*(1+BJ120)^0.25))/(BH120*0.95))+(1+BJ120)^(0.25))^4)-1</f>
        <v>9.2446922249862284E-2</v>
      </c>
      <c r="BL120" s="350">
        <f>BK120*($FI120/$FW120)</f>
        <v>4.3474284650827496E-3</v>
      </c>
      <c r="BT120" s="365">
        <v>50.49</v>
      </c>
      <c r="BU120" s="365">
        <v>44.35</v>
      </c>
      <c r="BV120" s="343">
        <f t="shared" si="130"/>
        <v>47.42</v>
      </c>
      <c r="BW120" s="344">
        <v>1.42</v>
      </c>
      <c r="BX120" s="345">
        <v>4.8800000000000003E-2</v>
      </c>
      <c r="BY120" s="342">
        <f t="shared" si="131"/>
        <v>8.225230378904036E-2</v>
      </c>
      <c r="BZ120" s="350">
        <f t="shared" si="132"/>
        <v>2.5081018307575604E-3</v>
      </c>
      <c r="CA120" s="343"/>
      <c r="CB120" s="343"/>
      <c r="CC120" s="344"/>
      <c r="CD120" s="344"/>
      <c r="CH120" s="365">
        <v>54.82</v>
      </c>
      <c r="CI120" s="365">
        <v>47.91</v>
      </c>
      <c r="CJ120" s="344">
        <f t="shared" si="136"/>
        <v>51.364999999999995</v>
      </c>
      <c r="CK120" s="344">
        <v>1.36</v>
      </c>
      <c r="CL120" s="345">
        <v>8.7999999999999995E-2</v>
      </c>
      <c r="CM120" s="342">
        <f t="shared" si="137"/>
        <v>0.11864173044728688</v>
      </c>
      <c r="CN120" s="350">
        <f t="shared" si="138"/>
        <v>1.6176949559045205E-2</v>
      </c>
      <c r="CV120" s="365">
        <v>27.47</v>
      </c>
      <c r="CW120" s="365">
        <v>24.37</v>
      </c>
      <c r="CX120" s="344">
        <f t="shared" si="151"/>
        <v>25.92</v>
      </c>
      <c r="CY120" s="344">
        <v>0.96</v>
      </c>
      <c r="DA120" s="342"/>
      <c r="DB120" s="350"/>
      <c r="DJ120" s="365">
        <v>39.28</v>
      </c>
      <c r="DK120" s="365">
        <v>34.53</v>
      </c>
      <c r="DL120" s="344">
        <f t="shared" si="148"/>
        <v>36.905000000000001</v>
      </c>
      <c r="DM120" s="344">
        <v>0.98</v>
      </c>
      <c r="DN120" s="342">
        <v>7.2499999999999995E-2</v>
      </c>
      <c r="DO120" s="342">
        <f t="shared" si="149"/>
        <v>0.10279452956061452</v>
      </c>
      <c r="DP120" s="350">
        <f t="shared" si="150"/>
        <v>2.6917954675427613E-3</v>
      </c>
      <c r="EE120" s="365">
        <v>35.909999999999997</v>
      </c>
      <c r="EF120" s="365">
        <v>31.82</v>
      </c>
      <c r="EG120" s="344">
        <f t="shared" si="98"/>
        <v>33.864999999999995</v>
      </c>
      <c r="EH120" s="344">
        <v>1.3720000000000001</v>
      </c>
      <c r="EI120" s="345">
        <v>3.5000000000000003E-2</v>
      </c>
      <c r="EJ120" s="342">
        <v>7.984963407007295E-2</v>
      </c>
      <c r="EK120" s="350">
        <f t="shared" si="99"/>
        <v>3.2016535206177308E-3</v>
      </c>
      <c r="EL120" s="365">
        <v>46.94</v>
      </c>
      <c r="EM120" s="365">
        <v>42.75</v>
      </c>
      <c r="EN120" s="344">
        <f t="shared" si="142"/>
        <v>44.844999999999999</v>
      </c>
      <c r="EO120" s="344">
        <v>1.24</v>
      </c>
      <c r="EP120" s="369">
        <v>4.5699999999999998E-2</v>
      </c>
      <c r="EQ120" s="342">
        <f t="shared" si="143"/>
        <v>7.6470070886095476E-2</v>
      </c>
      <c r="ER120" s="350">
        <f t="shared" si="144"/>
        <v>6.955609991990715E-3</v>
      </c>
      <c r="ES120" s="365">
        <v>55.835000000000001</v>
      </c>
      <c r="ET120" s="365">
        <v>51.49</v>
      </c>
      <c r="EU120" s="344">
        <f t="shared" si="103"/>
        <v>53.662500000000001</v>
      </c>
      <c r="EV120" s="344">
        <v>0.49</v>
      </c>
      <c r="EW120" s="342">
        <v>9.2499999999999999E-2</v>
      </c>
      <c r="EX120" s="342">
        <v>0.10303872507610623</v>
      </c>
      <c r="EY120" s="350">
        <f t="shared" si="104"/>
        <v>2.3694596804249762E-2</v>
      </c>
      <c r="FA120" s="346">
        <v>3.1859999999999999</v>
      </c>
      <c r="FB120" s="346">
        <v>2.6989999999999998</v>
      </c>
      <c r="FD120" s="346">
        <v>4.0999999999999996</v>
      </c>
      <c r="FE120" s="346">
        <v>6.133</v>
      </c>
      <c r="FI120" s="346">
        <v>1.9</v>
      </c>
      <c r="FK120" s="346">
        <v>1.232</v>
      </c>
      <c r="FM120" s="346">
        <v>5.5090000000000003</v>
      </c>
      <c r="FQ120" s="344">
        <v>1.0580000000000001</v>
      </c>
      <c r="FT120" s="344">
        <v>1.62</v>
      </c>
      <c r="FU120" s="344">
        <v>3.6749999999999998</v>
      </c>
      <c r="FV120" s="344">
        <v>9.2910000000000004</v>
      </c>
      <c r="FW120" s="344">
        <f t="shared" si="105"/>
        <v>40.402999999999999</v>
      </c>
      <c r="FX120" s="342">
        <f t="shared" si="106"/>
        <v>9.699739548689483E-2</v>
      </c>
    </row>
    <row r="121" spans="1:180">
      <c r="A121" s="349">
        <v>39264</v>
      </c>
      <c r="I121" s="357">
        <v>30.84</v>
      </c>
      <c r="J121" s="357">
        <v>28.01</v>
      </c>
      <c r="K121" s="340">
        <f t="shared" si="124"/>
        <v>29.425000000000001</v>
      </c>
      <c r="L121" s="340">
        <v>1.28</v>
      </c>
      <c r="M121" s="338">
        <v>6.1699999999999998E-2</v>
      </c>
      <c r="N121" s="342">
        <f t="shared" si="125"/>
        <v>0.1111563295696727</v>
      </c>
      <c r="O121" s="350">
        <f t="shared" si="126"/>
        <v>8.113439955853903E-3</v>
      </c>
      <c r="W121" s="365">
        <v>58.9</v>
      </c>
      <c r="X121" s="365">
        <v>51.04</v>
      </c>
      <c r="Y121" s="344">
        <f t="shared" si="139"/>
        <v>54.97</v>
      </c>
      <c r="Z121" s="344">
        <v>0.46</v>
      </c>
      <c r="AA121" s="345">
        <v>7.0000000000000007E-2</v>
      </c>
      <c r="AB121" s="342">
        <f t="shared" si="140"/>
        <v>7.9456416257182472E-2</v>
      </c>
      <c r="AC121" s="350">
        <f t="shared" si="141"/>
        <v>9.5056256621037089E-3</v>
      </c>
      <c r="AD121" s="365">
        <v>53.37</v>
      </c>
      <c r="AE121" s="365">
        <v>46.31</v>
      </c>
      <c r="AF121" s="344">
        <f t="shared" si="84"/>
        <v>49.84</v>
      </c>
      <c r="AG121" s="344">
        <v>0.88</v>
      </c>
      <c r="AH121" s="342">
        <v>0.1</v>
      </c>
      <c r="AI121" s="342">
        <f t="shared" si="85"/>
        <v>0.12058730178198829</v>
      </c>
      <c r="AJ121" s="350">
        <f t="shared" si="86"/>
        <v>2.2091574574330235E-2</v>
      </c>
      <c r="AY121" s="365">
        <v>51.82</v>
      </c>
      <c r="AZ121" s="365">
        <v>45.91</v>
      </c>
      <c r="BA121" s="344">
        <f>AVERAGE(AY121:AZ121)</f>
        <v>48.864999999999995</v>
      </c>
      <c r="BB121" s="343">
        <v>1.52</v>
      </c>
      <c r="BC121" s="345">
        <v>5.67E-2</v>
      </c>
      <c r="BD121" s="342">
        <f>+((((((BB121/4)*(1+BC121)^0.25))/(BA121*0.95))+(1+BC121)^(0.25))^4)-1</f>
        <v>9.1726980711256845E-2</v>
      </c>
      <c r="BE121" s="350">
        <f>BD121*($FH121/$FW121)</f>
        <v>3.6682484856934293E-3</v>
      </c>
      <c r="CH121" s="365">
        <v>55.27</v>
      </c>
      <c r="CI121" s="365">
        <v>50.45</v>
      </c>
      <c r="CJ121" s="344">
        <f t="shared" si="136"/>
        <v>52.86</v>
      </c>
      <c r="CK121" s="344">
        <v>1.44</v>
      </c>
      <c r="CL121" s="345">
        <v>8.7999999999999995E-2</v>
      </c>
      <c r="CM121" s="342">
        <f t="shared" si="137"/>
        <v>0.11953609575816593</v>
      </c>
      <c r="CN121" s="350">
        <f t="shared" si="138"/>
        <v>1.6783702800675322E-2</v>
      </c>
      <c r="DJ121" s="365">
        <v>36.479999999999997</v>
      </c>
      <c r="DK121" s="365">
        <v>32.369999999999997</v>
      </c>
      <c r="DL121" s="344">
        <f t="shared" si="148"/>
        <v>34.424999999999997</v>
      </c>
      <c r="DM121" s="344">
        <v>0.98</v>
      </c>
      <c r="DN121" s="342">
        <v>7.0000000000000007E-2</v>
      </c>
      <c r="DO121" s="342">
        <f t="shared" si="149"/>
        <v>0.10242571062173633</v>
      </c>
      <c r="DP121" s="350">
        <f t="shared" si="150"/>
        <v>3.0409127569751056E-3</v>
      </c>
      <c r="EE121" s="365">
        <v>33.44</v>
      </c>
      <c r="EF121" s="365">
        <v>29.79</v>
      </c>
      <c r="EG121" s="344">
        <f t="shared" si="98"/>
        <v>31.614999999999998</v>
      </c>
      <c r="EH121" s="344">
        <v>1.3720000000000001</v>
      </c>
      <c r="EI121" s="345">
        <v>3.3300000000000003E-2</v>
      </c>
      <c r="EJ121" s="342">
        <v>8.1317135218396119E-2</v>
      </c>
      <c r="EK121" s="350">
        <f t="shared" si="99"/>
        <v>3.9032593136840862E-3</v>
      </c>
      <c r="EL121" s="365">
        <v>46.72</v>
      </c>
      <c r="EM121" s="365">
        <v>43.19</v>
      </c>
      <c r="EN121" s="344">
        <f t="shared" si="142"/>
        <v>44.954999999999998</v>
      </c>
      <c r="EO121" s="344">
        <v>1.24</v>
      </c>
      <c r="EP121" s="369">
        <v>5.2299999999999999E-2</v>
      </c>
      <c r="EQ121" s="342">
        <f t="shared" si="143"/>
        <v>8.318768793343212E-2</v>
      </c>
      <c r="ER121" s="350">
        <f t="shared" si="144"/>
        <v>9.3798926988026363E-3</v>
      </c>
      <c r="ES121" s="365">
        <v>58.75</v>
      </c>
      <c r="ET121" s="365">
        <v>49.5</v>
      </c>
      <c r="EU121" s="344">
        <f t="shared" si="103"/>
        <v>54.125</v>
      </c>
      <c r="EV121" s="344">
        <v>0.49</v>
      </c>
      <c r="EW121" s="342">
        <v>8.5000000000000006E-2</v>
      </c>
      <c r="EX121" s="342">
        <v>9.5376621822299557E-2</v>
      </c>
      <c r="EY121" s="350">
        <f t="shared" si="104"/>
        <v>2.4162005545280713E-2</v>
      </c>
      <c r="FB121" s="346">
        <v>2.5790000000000002</v>
      </c>
      <c r="FD121" s="346">
        <v>4.2270000000000003</v>
      </c>
      <c r="FE121" s="346">
        <v>6.4729999999999999</v>
      </c>
      <c r="FH121" s="346">
        <v>1.413</v>
      </c>
      <c r="FM121" s="344">
        <v>4.9610000000000003</v>
      </c>
      <c r="FQ121" s="344">
        <v>1.0489999999999999</v>
      </c>
      <c r="FT121" s="344">
        <v>1.696</v>
      </c>
      <c r="FU121" s="344">
        <v>3.984</v>
      </c>
      <c r="FV121" s="344">
        <v>8.9510000000000005</v>
      </c>
      <c r="FW121" s="344">
        <f t="shared" si="105"/>
        <v>35.332999999999998</v>
      </c>
      <c r="FX121" s="342">
        <f t="shared" si="106"/>
        <v>0.10064866179339914</v>
      </c>
    </row>
    <row r="122" spans="1:180">
      <c r="A122" s="349">
        <v>39295</v>
      </c>
      <c r="I122" s="357">
        <v>28.9</v>
      </c>
      <c r="J122" s="357">
        <v>23.87</v>
      </c>
      <c r="K122" s="340">
        <f t="shared" si="124"/>
        <v>26.384999999999998</v>
      </c>
      <c r="L122" s="340">
        <v>1.28</v>
      </c>
      <c r="M122" s="338">
        <v>6.1699999999999998E-2</v>
      </c>
      <c r="N122" s="342">
        <f t="shared" si="125"/>
        <v>0.11696354054133029</v>
      </c>
      <c r="O122" s="350">
        <f t="shared" si="126"/>
        <v>8.5373155706022948E-3</v>
      </c>
      <c r="W122" s="365">
        <v>57.46</v>
      </c>
      <c r="X122" s="365">
        <v>48.24</v>
      </c>
      <c r="Y122" s="344">
        <f t="shared" si="139"/>
        <v>52.85</v>
      </c>
      <c r="Z122" s="344">
        <v>0.46</v>
      </c>
      <c r="AA122" s="345">
        <v>7.0000000000000007E-2</v>
      </c>
      <c r="AB122" s="342">
        <f t="shared" si="140"/>
        <v>7.9837049360960588E-2</v>
      </c>
      <c r="AC122" s="350">
        <f t="shared" si="141"/>
        <v>9.5511620198902008E-3</v>
      </c>
      <c r="AD122" s="365">
        <v>54.42</v>
      </c>
      <c r="AE122" s="365">
        <v>44.57</v>
      </c>
      <c r="AF122" s="344">
        <f t="shared" si="84"/>
        <v>49.495000000000005</v>
      </c>
      <c r="AG122" s="344">
        <v>0.88</v>
      </c>
      <c r="AH122" s="342">
        <v>0.1</v>
      </c>
      <c r="AI122" s="342">
        <f t="shared" si="85"/>
        <v>0.12073180989984666</v>
      </c>
      <c r="AJ122" s="350">
        <f t="shared" si="86"/>
        <v>2.21180484386185E-2</v>
      </c>
      <c r="AY122" s="365">
        <v>52.7</v>
      </c>
      <c r="AZ122" s="365">
        <v>45.5</v>
      </c>
      <c r="BA122" s="344">
        <f>AVERAGE(AY122:AZ122)</f>
        <v>49.1</v>
      </c>
      <c r="BB122" s="343">
        <v>1.52</v>
      </c>
      <c r="BC122" s="345">
        <v>5.67E-2</v>
      </c>
      <c r="BD122" s="342">
        <f>+((((((BB122/4)*(1+BC122)^0.25))/(BA122*0.95))+(1+BC122)^(0.25))^4)-1</f>
        <v>9.1557290576805173E-2</v>
      </c>
      <c r="BE122" s="350">
        <f>BD122*($FH122/$FW122)</f>
        <v>3.6614624171461725E-3</v>
      </c>
      <c r="CH122" s="365">
        <v>52.09</v>
      </c>
      <c r="CI122" s="365">
        <v>41.85</v>
      </c>
      <c r="CJ122" s="344">
        <f t="shared" si="136"/>
        <v>46.97</v>
      </c>
      <c r="CK122" s="344">
        <v>1.44</v>
      </c>
      <c r="CL122" s="345">
        <v>8.7999999999999995E-2</v>
      </c>
      <c r="CM122" s="342">
        <f t="shared" si="137"/>
        <v>0.12353852514357921</v>
      </c>
      <c r="CN122" s="350">
        <f t="shared" si="138"/>
        <v>1.7345671843242764E-2</v>
      </c>
      <c r="DJ122" s="365">
        <v>35.979999999999997</v>
      </c>
      <c r="DK122" s="365">
        <v>31.2</v>
      </c>
      <c r="DL122" s="344">
        <f t="shared" si="148"/>
        <v>33.589999999999996</v>
      </c>
      <c r="DM122" s="344">
        <v>0.98</v>
      </c>
      <c r="DN122" s="342">
        <v>7.0000000000000007E-2</v>
      </c>
      <c r="DO122" s="342">
        <f t="shared" si="149"/>
        <v>0.10324104048614102</v>
      </c>
      <c r="DP122" s="350">
        <f t="shared" si="150"/>
        <v>3.0651190521597919E-3</v>
      </c>
      <c r="EE122" s="365">
        <v>35.01</v>
      </c>
      <c r="EF122" s="365">
        <v>29.79</v>
      </c>
      <c r="EG122" s="344">
        <f t="shared" si="98"/>
        <v>32.4</v>
      </c>
      <c r="EH122" s="344">
        <v>1.3720000000000001</v>
      </c>
      <c r="EI122" s="345">
        <v>3.3300000000000003E-2</v>
      </c>
      <c r="EJ122" s="342">
        <v>8.0134351962089401E-2</v>
      </c>
      <c r="EK122" s="350">
        <f t="shared" si="99"/>
        <v>3.8464851817763455E-3</v>
      </c>
      <c r="EL122" s="365">
        <v>46.02</v>
      </c>
      <c r="EM122" s="365">
        <v>40.950000000000003</v>
      </c>
      <c r="EN122" s="344">
        <f t="shared" si="142"/>
        <v>43.484999999999999</v>
      </c>
      <c r="EO122" s="344">
        <v>1.24</v>
      </c>
      <c r="EP122" s="369">
        <v>5.2299999999999999E-2</v>
      </c>
      <c r="EQ122" s="342">
        <f t="shared" si="143"/>
        <v>8.4243579478134434E-2</v>
      </c>
      <c r="ER122" s="350">
        <f t="shared" si="144"/>
        <v>9.4989505742758204E-3</v>
      </c>
      <c r="ES122" s="365">
        <v>52.54</v>
      </c>
      <c r="ET122" s="365">
        <v>44.42</v>
      </c>
      <c r="EU122" s="344">
        <f t="shared" si="103"/>
        <v>48.480000000000004</v>
      </c>
      <c r="EV122" s="344">
        <v>0.49</v>
      </c>
      <c r="EW122" s="342">
        <v>8.5000000000000006E-2</v>
      </c>
      <c r="EX122" s="342">
        <v>9.6589692809799566E-2</v>
      </c>
      <c r="EY122" s="350">
        <f t="shared" si="104"/>
        <v>2.4469315946580139E-2</v>
      </c>
      <c r="FB122" s="346">
        <v>2.5790000000000002</v>
      </c>
      <c r="FD122" s="346">
        <v>4.2270000000000003</v>
      </c>
      <c r="FE122" s="346">
        <v>6.4729999999999999</v>
      </c>
      <c r="FH122" s="346">
        <v>1.413</v>
      </c>
      <c r="FM122" s="344">
        <v>4.9610000000000003</v>
      </c>
      <c r="FQ122" s="344">
        <v>1.0489999999999999</v>
      </c>
      <c r="FT122" s="344">
        <v>1.696</v>
      </c>
      <c r="FU122" s="344">
        <v>3.984</v>
      </c>
      <c r="FV122" s="344">
        <v>8.9510000000000005</v>
      </c>
      <c r="FW122" s="344">
        <f t="shared" si="105"/>
        <v>35.332999999999998</v>
      </c>
      <c r="FX122" s="342">
        <f t="shared" si="106"/>
        <v>0.10209353104429203</v>
      </c>
    </row>
    <row r="123" spans="1:180">
      <c r="A123" s="349">
        <v>39326</v>
      </c>
      <c r="I123" s="357">
        <v>28.73</v>
      </c>
      <c r="J123" s="357">
        <v>27.28</v>
      </c>
      <c r="K123" s="340">
        <f t="shared" si="124"/>
        <v>28.005000000000003</v>
      </c>
      <c r="L123" s="340">
        <v>1.28</v>
      </c>
      <c r="M123" s="338">
        <v>6.1699999999999998E-2</v>
      </c>
      <c r="N123" s="342">
        <f t="shared" si="125"/>
        <v>0.11370919732517981</v>
      </c>
      <c r="O123" s="350">
        <f t="shared" si="126"/>
        <v>8.2997769762442695E-3</v>
      </c>
      <c r="W123" s="365">
        <v>57.99</v>
      </c>
      <c r="X123" s="365">
        <v>53.01</v>
      </c>
      <c r="Y123" s="344">
        <f t="shared" si="139"/>
        <v>55.5</v>
      </c>
      <c r="Z123" s="344">
        <v>0.46</v>
      </c>
      <c r="AA123" s="345">
        <v>7.0000000000000007E-2</v>
      </c>
      <c r="AB123" s="342">
        <f t="shared" si="140"/>
        <v>7.9365816405874368E-2</v>
      </c>
      <c r="AC123" s="350">
        <f t="shared" si="141"/>
        <v>9.4947869116019292E-3</v>
      </c>
      <c r="AD123" s="365">
        <v>52.46</v>
      </c>
      <c r="AE123" s="365">
        <v>48.42</v>
      </c>
      <c r="AF123" s="344">
        <f t="shared" si="84"/>
        <v>50.44</v>
      </c>
      <c r="AG123" s="344">
        <v>0.88</v>
      </c>
      <c r="AH123" s="342">
        <v>0.1</v>
      </c>
      <c r="AI123" s="342">
        <f t="shared" si="85"/>
        <v>0.12034072407469409</v>
      </c>
      <c r="AJ123" s="350">
        <f t="shared" si="86"/>
        <v>2.2046401577434548E-2</v>
      </c>
      <c r="AY123" s="365">
        <v>50.5</v>
      </c>
      <c r="AZ123" s="365">
        <v>46.26</v>
      </c>
      <c r="BA123" s="344">
        <f>AVERAGE(AY123:AZ123)</f>
        <v>48.379999999999995</v>
      </c>
      <c r="BB123" s="343">
        <v>1.52</v>
      </c>
      <c r="BC123" s="345">
        <v>5.67E-2</v>
      </c>
      <c r="BD123" s="342">
        <f>+((((((BB123/4)*(1+BC123)^0.25))/(BA123*0.95))+(1+BC123)^(0.25))^4)-1</f>
        <v>9.208246829561495E-2</v>
      </c>
      <c r="BE123" s="350">
        <f>BD123*($FH123/$FW123)</f>
        <v>3.6824647695271823E-3</v>
      </c>
      <c r="CH123" s="365">
        <v>47.8</v>
      </c>
      <c r="CI123" s="365">
        <v>45.6</v>
      </c>
      <c r="CJ123" s="344">
        <f t="shared" si="136"/>
        <v>46.7</v>
      </c>
      <c r="CK123" s="344">
        <v>1.44</v>
      </c>
      <c r="CL123" s="345">
        <v>8.7999999999999995E-2</v>
      </c>
      <c r="CM123" s="342">
        <f t="shared" si="137"/>
        <v>0.12374649172538388</v>
      </c>
      <c r="CN123" s="350">
        <f t="shared" si="138"/>
        <v>1.7374871803968798E-2</v>
      </c>
      <c r="DJ123" s="365">
        <v>36.409999999999997</v>
      </c>
      <c r="DK123" s="365">
        <v>31.83</v>
      </c>
      <c r="DL123" s="344">
        <f t="shared" si="148"/>
        <v>34.119999999999997</v>
      </c>
      <c r="DM123" s="344">
        <v>0.98</v>
      </c>
      <c r="DN123" s="342">
        <v>7.0000000000000007E-2</v>
      </c>
      <c r="DO123" s="342">
        <f t="shared" si="149"/>
        <v>0.10271884758399308</v>
      </c>
      <c r="DP123" s="350">
        <f t="shared" si="150"/>
        <v>3.0496156883256086E-3</v>
      </c>
      <c r="EE123" s="365">
        <v>34.6</v>
      </c>
      <c r="EF123" s="365">
        <v>31.55</v>
      </c>
      <c r="EG123" s="344">
        <f t="shared" si="98"/>
        <v>33.075000000000003</v>
      </c>
      <c r="EH123" s="344">
        <v>1.3720000000000001</v>
      </c>
      <c r="EI123" s="345">
        <v>3.3300000000000003E-2</v>
      </c>
      <c r="EJ123" s="342">
        <v>7.9162930183523939E-2</v>
      </c>
      <c r="EK123" s="350">
        <f t="shared" si="99"/>
        <v>3.799856496511946E-3</v>
      </c>
      <c r="EL123" s="365">
        <v>47</v>
      </c>
      <c r="EM123" s="365">
        <v>43.2</v>
      </c>
      <c r="EN123" s="344">
        <f t="shared" si="142"/>
        <v>45.1</v>
      </c>
      <c r="EO123" s="344">
        <v>1.24</v>
      </c>
      <c r="EP123" s="369">
        <v>5.2299999999999999E-2</v>
      </c>
      <c r="EQ123" s="342">
        <f t="shared" si="143"/>
        <v>8.3087305175438608E-2</v>
      </c>
      <c r="ER123" s="350">
        <f t="shared" si="144"/>
        <v>9.3685739625547632E-3</v>
      </c>
      <c r="ES123" s="365">
        <v>53.27</v>
      </c>
      <c r="ET123" s="365">
        <v>48.52</v>
      </c>
      <c r="EU123" s="344">
        <f t="shared" si="103"/>
        <v>50.895000000000003</v>
      </c>
      <c r="EV123" s="344">
        <v>0.49</v>
      </c>
      <c r="EW123" s="342">
        <v>8.5000000000000006E-2</v>
      </c>
      <c r="EX123" s="342">
        <v>9.6037665665655414E-2</v>
      </c>
      <c r="EY123" s="350">
        <f t="shared" si="104"/>
        <v>2.4329469486691811E-2</v>
      </c>
      <c r="FB123" s="346">
        <v>2.5790000000000002</v>
      </c>
      <c r="FD123" s="346">
        <v>4.2270000000000003</v>
      </c>
      <c r="FE123" s="346">
        <v>6.4729999999999999</v>
      </c>
      <c r="FH123" s="346">
        <v>1.413</v>
      </c>
      <c r="FM123" s="344">
        <v>4.9610000000000003</v>
      </c>
      <c r="FQ123" s="344">
        <v>1.0489999999999999</v>
      </c>
      <c r="FT123" s="344">
        <v>1.696</v>
      </c>
      <c r="FU123" s="344">
        <v>3.984</v>
      </c>
      <c r="FV123" s="344">
        <v>8.9510000000000005</v>
      </c>
      <c r="FW123" s="344">
        <f t="shared" si="105"/>
        <v>35.332999999999998</v>
      </c>
      <c r="FX123" s="342">
        <f t="shared" si="106"/>
        <v>0.10144581767286087</v>
      </c>
    </row>
    <row r="124" spans="1:180">
      <c r="A124" s="349">
        <v>39356</v>
      </c>
      <c r="B124" s="357">
        <v>41.16</v>
      </c>
      <c r="C124" s="357">
        <v>36.65</v>
      </c>
      <c r="D124" s="337">
        <f t="shared" ref="D124:D181" si="152">AVERAGE(B124:C124)</f>
        <v>38.905000000000001</v>
      </c>
      <c r="E124" s="337">
        <v>1.64</v>
      </c>
      <c r="F124" s="338">
        <v>4.9700000000000001E-2</v>
      </c>
      <c r="G124" s="342">
        <f t="shared" ref="G124:G161" si="153">+((((((E124/4)*(1+F124)^0.25))/(D124*0.95))+(1+F124)^(0.25))^4)-1</f>
        <v>9.7058703695484638E-2</v>
      </c>
      <c r="H124" s="350">
        <f>G124*($FA124/$FW124)</f>
        <v>7.4914776972678267E-3</v>
      </c>
      <c r="I124" s="357">
        <v>29.63</v>
      </c>
      <c r="J124" s="357">
        <v>27.54</v>
      </c>
      <c r="K124" s="340">
        <f t="shared" si="124"/>
        <v>28.585000000000001</v>
      </c>
      <c r="L124" s="340">
        <v>1.28</v>
      </c>
      <c r="M124" s="338">
        <v>5.6300000000000003E-2</v>
      </c>
      <c r="N124" s="342">
        <f t="shared" si="125"/>
        <v>0.10697623368277376</v>
      </c>
      <c r="O124" s="350">
        <f t="shared" si="126"/>
        <v>7.2537530487562655E-3</v>
      </c>
      <c r="W124" s="346">
        <v>64.489999999999995</v>
      </c>
      <c r="X124" s="346">
        <v>56.81</v>
      </c>
      <c r="Y124" s="344">
        <f t="shared" si="139"/>
        <v>60.65</v>
      </c>
      <c r="Z124" s="344">
        <v>0.46</v>
      </c>
      <c r="AA124" s="345">
        <v>0.1113</v>
      </c>
      <c r="AB124" s="342">
        <f t="shared" si="140"/>
        <v>0.12019886760101839</v>
      </c>
      <c r="AC124" s="350">
        <f t="shared" si="141"/>
        <v>1.5144238710230466E-2</v>
      </c>
      <c r="AD124" s="346">
        <v>56.704999999999998</v>
      </c>
      <c r="AE124" s="346">
        <v>52.12</v>
      </c>
      <c r="AF124" s="344">
        <f t="shared" si="84"/>
        <v>54.412499999999994</v>
      </c>
      <c r="AG124" s="344">
        <v>0.88</v>
      </c>
      <c r="AH124" s="342">
        <v>0.112</v>
      </c>
      <c r="AI124" s="342">
        <f t="shared" si="85"/>
        <v>0.13105183074469262</v>
      </c>
      <c r="AJ124" s="350">
        <f t="shared" si="86"/>
        <v>2.3318881509730723E-2</v>
      </c>
      <c r="AY124" s="365">
        <v>33.473300000000002</v>
      </c>
      <c r="AZ124" s="365">
        <v>30.5867</v>
      </c>
      <c r="BA124" s="365"/>
      <c r="BB124" s="365"/>
      <c r="BC124" s="365"/>
      <c r="BD124" s="365"/>
      <c r="BT124" s="346">
        <v>48.45</v>
      </c>
      <c r="BU124" s="346">
        <v>44.28</v>
      </c>
      <c r="BV124" s="343">
        <f t="shared" ref="BV124:BV181" si="154">AVERAGE(BT124:BU124)</f>
        <v>46.365000000000002</v>
      </c>
      <c r="BW124" s="344">
        <v>1.5</v>
      </c>
      <c r="BX124" s="345">
        <v>4.8800000000000003E-2</v>
      </c>
      <c r="BY124" s="342">
        <f t="shared" ref="BY124:BY183" si="155">+((((((BW124/4)*(1+BX124)^0.25))/(BV124*0.95))+(1+BX124)^(0.25))^4)-1</f>
        <v>8.4975310509224355E-2</v>
      </c>
      <c r="BZ124" s="350">
        <f t="shared" ref="BZ124:BZ187" si="156">BY124*($FK124/$FW124)</f>
        <v>2.9601960771415111E-3</v>
      </c>
      <c r="CH124" s="346">
        <v>50.2</v>
      </c>
      <c r="CI124" s="346">
        <v>46.91</v>
      </c>
      <c r="CJ124" s="344">
        <f t="shared" si="136"/>
        <v>48.555</v>
      </c>
      <c r="CK124" s="344">
        <v>1.44</v>
      </c>
      <c r="CL124" s="345">
        <v>8.7999999999999995E-2</v>
      </c>
      <c r="CM124" s="342">
        <f t="shared" si="137"/>
        <v>0.12236486693878401</v>
      </c>
      <c r="CN124" s="350">
        <f t="shared" si="138"/>
        <v>1.5341079339738908E-2</v>
      </c>
      <c r="DJ124" s="346">
        <v>37.78</v>
      </c>
      <c r="DK124" s="346">
        <v>33.799999999999997</v>
      </c>
      <c r="DL124" s="344">
        <f t="shared" si="148"/>
        <v>35.79</v>
      </c>
      <c r="DM124" s="344">
        <v>0.98</v>
      </c>
      <c r="DN124" s="342">
        <v>7.0000000000000007E-2</v>
      </c>
      <c r="DO124" s="342">
        <f t="shared" si="149"/>
        <v>0.10117567419423645</v>
      </c>
      <c r="DP124" s="350">
        <f t="shared" si="150"/>
        <v>2.9339359604998567E-3</v>
      </c>
      <c r="EE124" s="365"/>
      <c r="EF124" s="365"/>
      <c r="EG124" s="365"/>
      <c r="EH124" s="365"/>
      <c r="EI124" s="365"/>
      <c r="EJ124" s="365"/>
      <c r="EL124" s="346">
        <v>49.29</v>
      </c>
      <c r="EM124" s="346">
        <v>45.2</v>
      </c>
      <c r="EN124" s="344">
        <f t="shared" si="142"/>
        <v>47.245000000000005</v>
      </c>
      <c r="EO124" s="344">
        <v>1.24</v>
      </c>
      <c r="EP124" s="369">
        <v>5.2299999999999999E-2</v>
      </c>
      <c r="EQ124" s="342">
        <f t="shared" si="143"/>
        <v>8.1675050546308192E-2</v>
      </c>
      <c r="ER124" s="350">
        <f t="shared" si="144"/>
        <v>8.5798314002891712E-3</v>
      </c>
      <c r="ES124" s="346">
        <v>57.36</v>
      </c>
      <c r="ET124" s="346">
        <v>50.67</v>
      </c>
      <c r="EU124" s="344">
        <f t="shared" si="103"/>
        <v>54.015000000000001</v>
      </c>
      <c r="EV124" s="344">
        <v>0.49</v>
      </c>
      <c r="EW124" s="342">
        <v>8.6999999999999994E-2</v>
      </c>
      <c r="EX124" s="342">
        <v>9.7416995660789318E-2</v>
      </c>
      <c r="EY124" s="350">
        <f t="shared" si="104"/>
        <v>2.5019018154815439E-2</v>
      </c>
      <c r="FA124" s="346">
        <v>2.8559999999999999</v>
      </c>
      <c r="FB124" s="346">
        <v>2.5089999999999999</v>
      </c>
      <c r="FD124" s="346">
        <v>4.6619999999999999</v>
      </c>
      <c r="FE124" s="346">
        <v>6.5839999999999996</v>
      </c>
      <c r="FK124" s="346">
        <v>1.2889999999999999</v>
      </c>
      <c r="FM124" s="344">
        <v>4.6390000000000002</v>
      </c>
      <c r="FQ124" s="344">
        <v>1.073</v>
      </c>
      <c r="FU124" s="344">
        <v>3.887</v>
      </c>
      <c r="FV124" s="344">
        <v>9.5030000000000001</v>
      </c>
      <c r="FW124" s="344">
        <f t="shared" si="105"/>
        <v>37.002000000000002</v>
      </c>
      <c r="FX124" s="342">
        <f t="shared" si="106"/>
        <v>0.10804241189847018</v>
      </c>
    </row>
    <row r="125" spans="1:180">
      <c r="A125" s="349">
        <v>39387</v>
      </c>
      <c r="B125" s="357">
        <v>39.21</v>
      </c>
      <c r="C125" s="357">
        <v>35.85</v>
      </c>
      <c r="D125" s="337">
        <f t="shared" si="152"/>
        <v>37.53</v>
      </c>
      <c r="E125" s="337">
        <v>1.64</v>
      </c>
      <c r="F125" s="338">
        <v>4.9700000000000001E-2</v>
      </c>
      <c r="G125" s="342">
        <f t="shared" si="153"/>
        <v>9.8823682540799984E-2</v>
      </c>
      <c r="H125" s="350">
        <f>G125*($FA125/$FW125)</f>
        <v>7.6277076194942095E-3</v>
      </c>
      <c r="I125" s="357">
        <v>28.18</v>
      </c>
      <c r="J125" s="357">
        <v>26.01</v>
      </c>
      <c r="K125" s="340">
        <f t="shared" si="124"/>
        <v>27.094999999999999</v>
      </c>
      <c r="L125" s="340">
        <v>1.3</v>
      </c>
      <c r="M125" s="338">
        <v>5.6300000000000003E-2</v>
      </c>
      <c r="N125" s="342">
        <f t="shared" si="125"/>
        <v>0.11066686659676184</v>
      </c>
      <c r="O125" s="350">
        <f t="shared" si="126"/>
        <v>7.504004331962473E-3</v>
      </c>
      <c r="W125" s="346">
        <v>65.53</v>
      </c>
      <c r="X125" s="346">
        <v>60.42</v>
      </c>
      <c r="Y125" s="344">
        <f t="shared" si="139"/>
        <v>62.975000000000001</v>
      </c>
      <c r="Z125" s="344">
        <v>0.46</v>
      </c>
      <c r="AA125" s="345">
        <v>0.1113</v>
      </c>
      <c r="AB125" s="342">
        <f t="shared" si="140"/>
        <v>0.11986937970162392</v>
      </c>
      <c r="AC125" s="350">
        <f t="shared" si="141"/>
        <v>1.5102725478865216E-2</v>
      </c>
      <c r="AD125" s="346">
        <v>56.75</v>
      </c>
      <c r="AE125" s="346">
        <v>51.54</v>
      </c>
      <c r="AF125" s="344">
        <f t="shared" si="84"/>
        <v>54.144999999999996</v>
      </c>
      <c r="AG125" s="344">
        <v>0.88</v>
      </c>
      <c r="AH125" s="342">
        <v>0.112</v>
      </c>
      <c r="AI125" s="342">
        <f t="shared" si="85"/>
        <v>0.13114655856221868</v>
      </c>
      <c r="AJ125" s="350">
        <f t="shared" si="86"/>
        <v>2.3335737029718605E-2</v>
      </c>
      <c r="AY125" s="365">
        <v>32.29</v>
      </c>
      <c r="AZ125" s="365">
        <v>29.62</v>
      </c>
      <c r="BT125" s="346">
        <v>50.89</v>
      </c>
      <c r="BU125" s="346">
        <v>44.62</v>
      </c>
      <c r="BV125" s="343">
        <f t="shared" si="154"/>
        <v>47.754999999999995</v>
      </c>
      <c r="BW125" s="344">
        <v>1.5</v>
      </c>
      <c r="BX125" s="345">
        <v>4.8800000000000003E-2</v>
      </c>
      <c r="BY125" s="342">
        <f t="shared" si="155"/>
        <v>8.3909324929826834E-2</v>
      </c>
      <c r="BZ125" s="350">
        <f t="shared" si="156"/>
        <v>2.923061451666039E-3</v>
      </c>
      <c r="CH125" s="346">
        <v>52.16</v>
      </c>
      <c r="CI125" s="346">
        <v>45.96</v>
      </c>
      <c r="CJ125" s="344">
        <f t="shared" si="136"/>
        <v>49.06</v>
      </c>
      <c r="CK125" s="344">
        <v>1.44</v>
      </c>
      <c r="CL125" s="345">
        <v>8.7999999999999995E-2</v>
      </c>
      <c r="CM125" s="342">
        <f t="shared" si="137"/>
        <v>0.12200703870479157</v>
      </c>
      <c r="CN125" s="350">
        <f t="shared" si="138"/>
        <v>1.5296217840968816E-2</v>
      </c>
      <c r="DJ125" s="346">
        <v>38.5</v>
      </c>
      <c r="DK125" s="346">
        <v>35.32</v>
      </c>
      <c r="DL125" s="344">
        <f t="shared" si="148"/>
        <v>36.909999999999997</v>
      </c>
      <c r="DM125" s="344">
        <v>0.98</v>
      </c>
      <c r="DN125" s="342">
        <v>7.0000000000000007E-2</v>
      </c>
      <c r="DO125" s="342">
        <f t="shared" si="149"/>
        <v>0.10021977580974384</v>
      </c>
      <c r="DP125" s="350">
        <f t="shared" si="150"/>
        <v>2.9062164057038842E-3</v>
      </c>
      <c r="EL125" s="346">
        <v>49.06</v>
      </c>
      <c r="EM125" s="346">
        <v>45.63</v>
      </c>
      <c r="EN125" s="344">
        <f t="shared" si="142"/>
        <v>47.344999999999999</v>
      </c>
      <c r="EO125" s="344">
        <v>1.24</v>
      </c>
      <c r="EP125" s="369">
        <v>5.2299999999999999E-2</v>
      </c>
      <c r="EQ125" s="342">
        <f t="shared" si="143"/>
        <v>8.1612365179810187E-2</v>
      </c>
      <c r="ER125" s="350">
        <f t="shared" si="144"/>
        <v>8.5732464043544176E-3</v>
      </c>
      <c r="ES125" s="346">
        <v>57.16</v>
      </c>
      <c r="ET125" s="346">
        <v>51.46</v>
      </c>
      <c r="EU125" s="344">
        <f t="shared" si="103"/>
        <v>54.31</v>
      </c>
      <c r="EV125" s="344">
        <v>0.49</v>
      </c>
      <c r="EW125" s="342">
        <v>8.6999999999999994E-2</v>
      </c>
      <c r="EX125" s="342">
        <v>9.7360211393309859E-2</v>
      </c>
      <c r="EY125" s="350">
        <f t="shared" si="104"/>
        <v>2.5004434594633359E-2</v>
      </c>
      <c r="FA125" s="346">
        <v>2.8559999999999999</v>
      </c>
      <c r="FB125" s="346">
        <v>2.5089999999999999</v>
      </c>
      <c r="FD125" s="346">
        <v>4.6619999999999999</v>
      </c>
      <c r="FE125" s="346">
        <v>6.5839999999999996</v>
      </c>
      <c r="FK125" s="346">
        <v>1.2889999999999999</v>
      </c>
      <c r="FM125" s="344">
        <v>4.6390000000000002</v>
      </c>
      <c r="FQ125" s="344">
        <v>1.073</v>
      </c>
      <c r="FU125" s="344">
        <v>3.887</v>
      </c>
      <c r="FV125" s="344">
        <v>9.5030000000000001</v>
      </c>
      <c r="FW125" s="344">
        <f t="shared" si="105"/>
        <v>37.002000000000002</v>
      </c>
      <c r="FX125" s="342">
        <f t="shared" si="106"/>
        <v>0.10827335115736704</v>
      </c>
    </row>
    <row r="126" spans="1:180">
      <c r="A126" s="349">
        <v>39417</v>
      </c>
      <c r="B126" s="357">
        <v>38.65</v>
      </c>
      <c r="C126" s="357">
        <v>35.42</v>
      </c>
      <c r="D126" s="337">
        <f t="shared" si="152"/>
        <v>37.034999999999997</v>
      </c>
      <c r="E126" s="337">
        <v>1.64</v>
      </c>
      <c r="F126" s="338">
        <v>4.9700000000000001E-2</v>
      </c>
      <c r="G126" s="342">
        <f t="shared" si="153"/>
        <v>9.949171232046683E-2</v>
      </c>
      <c r="H126" s="350">
        <f>G126*($FA126/$FW126)</f>
        <v>7.6792695094117418E-3</v>
      </c>
      <c r="I126" s="357">
        <v>28.83</v>
      </c>
      <c r="J126" s="357">
        <v>26.1</v>
      </c>
      <c r="K126" s="340">
        <f t="shared" si="124"/>
        <v>27.465</v>
      </c>
      <c r="L126" s="340">
        <v>1.3</v>
      </c>
      <c r="M126" s="338">
        <v>5.6300000000000003E-2</v>
      </c>
      <c r="N126" s="342">
        <f t="shared" si="125"/>
        <v>0.1099207993621647</v>
      </c>
      <c r="O126" s="350">
        <f t="shared" si="126"/>
        <v>7.4534156423888224E-3</v>
      </c>
      <c r="W126" s="346">
        <v>70.41</v>
      </c>
      <c r="X126" s="346">
        <v>63.05</v>
      </c>
      <c r="Y126" s="344">
        <f t="shared" si="139"/>
        <v>66.72999999999999</v>
      </c>
      <c r="Z126" s="344">
        <v>0.46</v>
      </c>
      <c r="AA126" s="345">
        <v>0.1113</v>
      </c>
      <c r="AB126" s="342">
        <f t="shared" si="140"/>
        <v>0.11938585586035244</v>
      </c>
      <c r="AC126" s="350">
        <f t="shared" si="141"/>
        <v>1.5041804767876414E-2</v>
      </c>
      <c r="AD126" s="346">
        <v>55.58</v>
      </c>
      <c r="AE126" s="346">
        <v>51.55</v>
      </c>
      <c r="AF126" s="344">
        <f t="shared" si="84"/>
        <v>53.564999999999998</v>
      </c>
      <c r="AG126" s="344">
        <v>0.88</v>
      </c>
      <c r="AH126" s="342">
        <v>0.112</v>
      </c>
      <c r="AI126" s="342">
        <f t="shared" si="85"/>
        <v>0.1313552203814059</v>
      </c>
      <c r="AJ126" s="350">
        <f t="shared" si="86"/>
        <v>2.3372865547569763E-2</v>
      </c>
      <c r="AY126" s="365">
        <v>33.229999999999997</v>
      </c>
      <c r="AZ126" s="365">
        <v>30.95</v>
      </c>
      <c r="BT126" s="346">
        <v>50.58</v>
      </c>
      <c r="BU126" s="346">
        <v>46.35</v>
      </c>
      <c r="BV126" s="343">
        <f t="shared" si="154"/>
        <v>48.465000000000003</v>
      </c>
      <c r="BW126" s="344">
        <v>1.5</v>
      </c>
      <c r="BX126" s="345">
        <v>4.8800000000000003E-2</v>
      </c>
      <c r="BY126" s="342">
        <f t="shared" si="155"/>
        <v>8.3388707647221727E-2</v>
      </c>
      <c r="BZ126" s="350">
        <f t="shared" si="156"/>
        <v>2.9049252515342089E-3</v>
      </c>
      <c r="CH126" s="346">
        <v>48.11</v>
      </c>
      <c r="CI126" s="346">
        <v>43.71</v>
      </c>
      <c r="CJ126" s="344">
        <f t="shared" si="136"/>
        <v>45.91</v>
      </c>
      <c r="CK126" s="344">
        <v>1.44</v>
      </c>
      <c r="CL126" s="345">
        <v>8.7999999999999995E-2</v>
      </c>
      <c r="CM126" s="342">
        <f t="shared" si="137"/>
        <v>0.12436920843362786</v>
      </c>
      <c r="CN126" s="350">
        <f t="shared" si="138"/>
        <v>1.5592366842970643E-2</v>
      </c>
      <c r="DJ126" s="346">
        <v>38.03</v>
      </c>
      <c r="DK126" s="346">
        <v>34.729999999999997</v>
      </c>
      <c r="DL126" s="344">
        <f t="shared" si="148"/>
        <v>36.379999999999995</v>
      </c>
      <c r="DM126" s="344">
        <v>0.98</v>
      </c>
      <c r="DN126" s="342">
        <v>7.0000000000000007E-2</v>
      </c>
      <c r="DO126" s="342">
        <f t="shared" si="149"/>
        <v>0.10066470713196862</v>
      </c>
      <c r="DP126" s="350">
        <f t="shared" si="150"/>
        <v>2.9191187166261912E-3</v>
      </c>
      <c r="EL126" s="346">
        <v>50.29</v>
      </c>
      <c r="EM126" s="346">
        <v>46.56</v>
      </c>
      <c r="EN126" s="344">
        <f t="shared" si="142"/>
        <v>48.424999999999997</v>
      </c>
      <c r="EO126" s="344">
        <v>1.24</v>
      </c>
      <c r="EP126" s="369">
        <v>5.2299999999999999E-2</v>
      </c>
      <c r="EQ126" s="342">
        <f t="shared" si="143"/>
        <v>8.0952025708414643E-2</v>
      </c>
      <c r="ER126" s="350">
        <f t="shared" si="144"/>
        <v>8.5038788154318066E-3</v>
      </c>
      <c r="ES126" s="346">
        <v>56.59</v>
      </c>
      <c r="ET126" s="346">
        <v>53.02</v>
      </c>
      <c r="EU126" s="344">
        <f t="shared" si="103"/>
        <v>54.805000000000007</v>
      </c>
      <c r="EV126" s="344">
        <v>0.49</v>
      </c>
      <c r="EW126" s="342">
        <v>8.6999999999999994E-2</v>
      </c>
      <c r="EX126" s="342">
        <v>9.7266307619741532E-2</v>
      </c>
      <c r="EY126" s="350">
        <f t="shared" si="104"/>
        <v>2.4980317856072746E-2</v>
      </c>
      <c r="FA126" s="346">
        <v>2.8559999999999999</v>
      </c>
      <c r="FB126" s="346">
        <v>2.5089999999999999</v>
      </c>
      <c r="FD126" s="346">
        <v>4.6619999999999999</v>
      </c>
      <c r="FE126" s="346">
        <v>6.5839999999999996</v>
      </c>
      <c r="FK126" s="346">
        <v>1.2889999999999999</v>
      </c>
      <c r="FM126" s="344">
        <v>4.6390000000000002</v>
      </c>
      <c r="FQ126" s="344">
        <v>1.073</v>
      </c>
      <c r="FU126" s="344">
        <v>3.887</v>
      </c>
      <c r="FV126" s="344">
        <v>9.5030000000000001</v>
      </c>
      <c r="FW126" s="344">
        <f t="shared" si="105"/>
        <v>37.002000000000002</v>
      </c>
      <c r="FX126" s="342">
        <f t="shared" si="106"/>
        <v>0.10844796294988233</v>
      </c>
    </row>
    <row r="127" spans="1:180">
      <c r="A127" s="349">
        <v>39448</v>
      </c>
      <c r="B127" s="357">
        <v>38.692</v>
      </c>
      <c r="C127" s="357">
        <v>35.49</v>
      </c>
      <c r="D127" s="337">
        <f t="shared" si="152"/>
        <v>37.091000000000001</v>
      </c>
      <c r="E127" s="337">
        <v>1.68</v>
      </c>
      <c r="F127" s="338">
        <v>4.9700000000000001E-2</v>
      </c>
      <c r="G127" s="342">
        <f t="shared" si="153"/>
        <v>0.10064943486657474</v>
      </c>
      <c r="H127" s="350">
        <f>G127*($FA127/$FW127)</f>
        <v>7.7640626846752301E-3</v>
      </c>
      <c r="I127" s="357">
        <v>28.85</v>
      </c>
      <c r="J127" s="357">
        <v>26</v>
      </c>
      <c r="K127" s="340">
        <f t="shared" si="124"/>
        <v>27.425000000000001</v>
      </c>
      <c r="L127" s="340">
        <v>1.3</v>
      </c>
      <c r="M127" s="338">
        <v>5.6300000000000003E-2</v>
      </c>
      <c r="N127" s="342">
        <f t="shared" si="125"/>
        <v>0.11000046682758735</v>
      </c>
      <c r="O127" s="350">
        <f t="shared" si="126"/>
        <v>7.387889101368999E-3</v>
      </c>
      <c r="W127" s="365">
        <v>66.88</v>
      </c>
      <c r="X127" s="365">
        <v>57.61</v>
      </c>
      <c r="Y127" s="344">
        <f t="shared" si="139"/>
        <v>62.244999999999997</v>
      </c>
      <c r="Z127" s="344">
        <v>0.48</v>
      </c>
      <c r="AA127" s="345">
        <v>0.115</v>
      </c>
      <c r="AB127" s="342">
        <f t="shared" si="140"/>
        <v>0.1240784100714003</v>
      </c>
      <c r="AC127" s="350">
        <f t="shared" si="141"/>
        <v>1.5086263236956745E-2</v>
      </c>
      <c r="AD127" s="365">
        <v>57.62</v>
      </c>
      <c r="AE127" s="365">
        <v>47.16</v>
      </c>
      <c r="AF127" s="344">
        <f t="shared" si="84"/>
        <v>52.39</v>
      </c>
      <c r="AG127" s="344">
        <v>0.88</v>
      </c>
      <c r="AH127" s="342">
        <v>0.1138</v>
      </c>
      <c r="AI127" s="342">
        <f t="shared" si="85"/>
        <v>0.13362423226515574</v>
      </c>
      <c r="AJ127" s="350">
        <f t="shared" si="86"/>
        <v>2.5480760032849312E-2</v>
      </c>
      <c r="BT127" s="365">
        <v>50.74</v>
      </c>
      <c r="BU127" s="365">
        <v>45.87</v>
      </c>
      <c r="BV127" s="343">
        <f t="shared" si="154"/>
        <v>48.305</v>
      </c>
      <c r="BW127" s="344">
        <v>1.5</v>
      </c>
      <c r="BX127" s="345">
        <v>4.8800000000000003E-2</v>
      </c>
      <c r="BY127" s="342">
        <f t="shared" si="155"/>
        <v>8.3504677782419101E-2</v>
      </c>
      <c r="BZ127" s="350">
        <f t="shared" si="156"/>
        <v>2.8669566545859657E-3</v>
      </c>
      <c r="CH127" s="365">
        <v>49.38</v>
      </c>
      <c r="CI127" s="365">
        <v>43.38</v>
      </c>
      <c r="CJ127" s="344">
        <f t="shared" si="136"/>
        <v>46.38</v>
      </c>
      <c r="CK127" s="344">
        <v>1.52</v>
      </c>
      <c r="CL127" s="345">
        <v>8.7999999999999995E-2</v>
      </c>
      <c r="CM127" s="342">
        <f t="shared" si="137"/>
        <v>0.12602177258122449</v>
      </c>
      <c r="CN127" s="350">
        <f t="shared" si="138"/>
        <v>1.6769373450110731E-2</v>
      </c>
      <c r="DJ127" s="365">
        <v>38.409999999999997</v>
      </c>
      <c r="DK127" s="365">
        <v>33.82</v>
      </c>
      <c r="DL127" s="344">
        <f t="shared" si="148"/>
        <v>36.114999999999995</v>
      </c>
      <c r="DM127" s="344">
        <v>1.032</v>
      </c>
      <c r="DN127" s="342">
        <v>6.6299999999999998E-2</v>
      </c>
      <c r="DO127" s="342">
        <f t="shared" si="149"/>
        <v>9.8737212464194757E-2</v>
      </c>
      <c r="DP127" s="350">
        <f t="shared" si="150"/>
        <v>2.8042523508268417E-3</v>
      </c>
      <c r="EL127" s="365">
        <v>46.9</v>
      </c>
      <c r="EM127" s="365">
        <v>38.04</v>
      </c>
      <c r="EN127" s="344">
        <f t="shared" si="142"/>
        <v>42.47</v>
      </c>
      <c r="EO127" s="344">
        <v>1.24</v>
      </c>
      <c r="EP127" s="369">
        <v>5.2299999999999999E-2</v>
      </c>
      <c r="EQ127" s="342">
        <f t="shared" si="143"/>
        <v>8.5015794743625639E-2</v>
      </c>
      <c r="ER127" s="350">
        <f t="shared" si="144"/>
        <v>8.9238348909472277E-3</v>
      </c>
      <c r="ES127" s="365">
        <v>57.48</v>
      </c>
      <c r="ET127" s="365">
        <v>45</v>
      </c>
      <c r="EU127" s="344">
        <f t="shared" si="103"/>
        <v>51.239999999999995</v>
      </c>
      <c r="EV127" s="344">
        <v>0.49</v>
      </c>
      <c r="EW127" s="342">
        <v>8.8800000000000004E-2</v>
      </c>
      <c r="EX127" s="342">
        <v>9.9801464420548269E-2</v>
      </c>
      <c r="EY127" s="350">
        <f t="shared" si="104"/>
        <v>2.4217193769270073E-2</v>
      </c>
      <c r="FA127" s="346">
        <v>2.8220000000000001</v>
      </c>
      <c r="FB127" s="346">
        <v>2.4569999999999999</v>
      </c>
      <c r="FD127" s="346">
        <v>4.4480000000000004</v>
      </c>
      <c r="FE127" s="346">
        <v>6.976</v>
      </c>
      <c r="FK127" s="346">
        <v>1.256</v>
      </c>
      <c r="FM127" s="344">
        <v>4.8680000000000003</v>
      </c>
      <c r="FQ127" s="344">
        <v>1.0389999999999999</v>
      </c>
      <c r="FU127" s="344">
        <v>3.84</v>
      </c>
      <c r="FV127" s="344">
        <v>8.8770000000000007</v>
      </c>
      <c r="FW127" s="344">
        <f t="shared" si="105"/>
        <v>36.582999999999998</v>
      </c>
      <c r="FX127" s="342">
        <f t="shared" si="106"/>
        <v>0.11130058617159112</v>
      </c>
    </row>
    <row r="128" spans="1:180">
      <c r="A128" s="349">
        <v>39479</v>
      </c>
      <c r="B128" s="357">
        <v>39.130000000000003</v>
      </c>
      <c r="C128" s="357">
        <v>34.630000000000003</v>
      </c>
      <c r="D128" s="337">
        <f t="shared" si="152"/>
        <v>36.880000000000003</v>
      </c>
      <c r="E128" s="337">
        <v>1.68</v>
      </c>
      <c r="F128" s="338">
        <v>5.2499999999999998E-2</v>
      </c>
      <c r="G128" s="342"/>
      <c r="I128" s="357">
        <v>29.29</v>
      </c>
      <c r="J128" s="357">
        <v>25.84</v>
      </c>
      <c r="K128" s="340">
        <f t="shared" si="124"/>
        <v>27.564999999999998</v>
      </c>
      <c r="L128" s="340">
        <v>1.3</v>
      </c>
      <c r="M128" s="338">
        <v>5.2200000000000003E-2</v>
      </c>
      <c r="N128" s="342">
        <f t="shared" si="125"/>
        <v>0.10541530223691709</v>
      </c>
      <c r="O128" s="350">
        <f t="shared" si="126"/>
        <v>6.6185436685070589E-3</v>
      </c>
      <c r="W128" s="365">
        <v>64.34</v>
      </c>
      <c r="X128" s="365">
        <v>59.98</v>
      </c>
      <c r="Y128" s="344">
        <f t="shared" si="139"/>
        <v>62.16</v>
      </c>
      <c r="Z128" s="344">
        <v>0.48</v>
      </c>
      <c r="AA128" s="345">
        <v>8.5000000000000006E-2</v>
      </c>
      <c r="AB128" s="342">
        <f t="shared" si="140"/>
        <v>9.3846264884075659E-2</v>
      </c>
      <c r="AC128" s="350">
        <f t="shared" si="141"/>
        <v>1.1540797877591515E-2</v>
      </c>
      <c r="AD128" s="365">
        <v>63.77</v>
      </c>
      <c r="AE128" s="365">
        <v>55.08</v>
      </c>
      <c r="AF128" s="344">
        <f t="shared" si="84"/>
        <v>59.424999999999997</v>
      </c>
      <c r="AG128" s="344">
        <v>0.88</v>
      </c>
      <c r="AH128" s="345">
        <v>0.14149999999999999</v>
      </c>
      <c r="AI128" s="342">
        <f t="shared" si="85"/>
        <v>0.15939796399173978</v>
      </c>
      <c r="AJ128" s="350">
        <f t="shared" si="86"/>
        <v>3.263694493929141E-2</v>
      </c>
      <c r="AY128" s="365">
        <v>33.473300000000002</v>
      </c>
      <c r="AZ128" s="365">
        <v>30.5867</v>
      </c>
      <c r="BA128" s="344">
        <f>AVERAGE(AY128:AZ128)</f>
        <v>32.03</v>
      </c>
      <c r="BB128" s="343">
        <v>1.0680000000000001</v>
      </c>
      <c r="BC128" s="345">
        <v>5.5E-2</v>
      </c>
      <c r="BD128" s="342">
        <f>+((((((BB128/4)*(1+BC128)^0.25))/(BA128*0.95))+(1+BC128)^(0.25))^4)-1</f>
        <v>9.2519335438479677E-2</v>
      </c>
      <c r="BE128" s="350">
        <f>BD128*($FH128/$FW128)</f>
        <v>3.163014736873135E-3</v>
      </c>
      <c r="BF128" s="365">
        <v>42.62</v>
      </c>
      <c r="BG128" s="365">
        <v>33.99</v>
      </c>
      <c r="BH128" s="344">
        <f t="shared" ref="BH128:BH161" si="157">AVERAGE(BF128:BG128)</f>
        <v>38.305</v>
      </c>
      <c r="BI128" s="344">
        <v>1.86</v>
      </c>
      <c r="BJ128" s="345">
        <v>0.04</v>
      </c>
      <c r="BK128" s="342">
        <f t="shared" ref="BK128:BK161" si="158">+((((((BI128/4)*(1+BJ128)^0.25))/(BH128*0.95))+(1+BJ128)^(0.25))^4)-1</f>
        <v>9.4185435521630056E-2</v>
      </c>
      <c r="BL128" s="350">
        <f t="shared" ref="BL128:BL140" si="159">BK128*($FI128/$FW128)</f>
        <v>4.0284939107147928E-3</v>
      </c>
      <c r="BT128" s="365">
        <v>48.81</v>
      </c>
      <c r="BU128" s="365">
        <v>41.88</v>
      </c>
      <c r="BV128" s="343">
        <f t="shared" si="154"/>
        <v>45.344999999999999</v>
      </c>
      <c r="BW128" s="344">
        <v>1.5</v>
      </c>
      <c r="BX128" s="345">
        <v>4.9000000000000002E-2</v>
      </c>
      <c r="BY128" s="342">
        <f t="shared" si="155"/>
        <v>8.6006712853753164E-2</v>
      </c>
      <c r="BZ128" s="350">
        <f t="shared" si="156"/>
        <v>2.5797935979390433E-3</v>
      </c>
      <c r="CH128" s="365">
        <v>49.69</v>
      </c>
      <c r="CI128" s="365">
        <v>45.76</v>
      </c>
      <c r="CJ128" s="344">
        <f t="shared" si="136"/>
        <v>47.724999999999994</v>
      </c>
      <c r="CK128" s="344">
        <v>1.52</v>
      </c>
      <c r="CL128" s="345">
        <v>9.0700000000000003E-2</v>
      </c>
      <c r="CM128" s="342">
        <f t="shared" si="137"/>
        <v>0.12772844510381121</v>
      </c>
      <c r="CN128" s="350">
        <f t="shared" si="138"/>
        <v>1.586684799557737E-2</v>
      </c>
      <c r="CV128" s="365">
        <v>25.95</v>
      </c>
      <c r="CW128" s="365">
        <v>24.28</v>
      </c>
      <c r="CX128" s="344">
        <f t="shared" ref="CX128:CX181" si="160">AVERAGE(CV128:CW128)</f>
        <v>25.115000000000002</v>
      </c>
      <c r="CY128" s="344">
        <v>1</v>
      </c>
      <c r="CZ128" s="345">
        <v>5.1700000000000003E-2</v>
      </c>
      <c r="DA128" s="342">
        <f t="shared" ref="DA128:DA181" si="161">+((((((CY128/4)*(1+CZ128)^0.25))/(CX128*0.95))+(1+CZ128)^(0.25))^4)-1</f>
        <v>9.6476995177817937E-2</v>
      </c>
      <c r="DB128" s="350">
        <f t="shared" ref="DB128:DB181" si="162">DA128*($FO128/$FW128)</f>
        <v>4.6754254644105105E-3</v>
      </c>
      <c r="DJ128" s="365">
        <v>36.880000000000003</v>
      </c>
      <c r="DK128" s="365">
        <v>34.049999999999997</v>
      </c>
      <c r="DL128" s="344">
        <f t="shared" si="148"/>
        <v>35.465000000000003</v>
      </c>
      <c r="DM128" s="344">
        <v>1.032</v>
      </c>
      <c r="DN128" s="342">
        <v>6.6000000000000003E-2</v>
      </c>
      <c r="DO128" s="342">
        <f t="shared" si="149"/>
        <v>9.9029244873110045E-2</v>
      </c>
      <c r="DP128" s="350">
        <f t="shared" si="150"/>
        <v>2.7257569209951926E-3</v>
      </c>
      <c r="DQ128" s="365">
        <v>29.96</v>
      </c>
      <c r="DR128" s="365">
        <v>25.48</v>
      </c>
      <c r="DS128" s="344">
        <f t="shared" ref="DS128:DS150" si="163">AVERAGE(DQ128:DR128)</f>
        <v>27.72</v>
      </c>
      <c r="DT128" s="344">
        <v>0.86</v>
      </c>
      <c r="DU128" s="345">
        <v>5.67E-2</v>
      </c>
      <c r="DV128" s="342">
        <f t="shared" ref="DV128:DV150" si="164">+((((((DT128/4)*(1+DU128)^0.25))/(DS128*0.95))+(1+DU128)^(0.25))^4)-1</f>
        <v>9.1633996945298613E-2</v>
      </c>
      <c r="DW128" s="350">
        <f t="shared" ref="DW128:DW150" si="165">DV128*($FR128/$FW128)</f>
        <v>3.0069799112386803E-3</v>
      </c>
      <c r="EE128" s="365">
        <v>33.380000000000003</v>
      </c>
      <c r="EF128" s="365">
        <v>31.11</v>
      </c>
      <c r="EG128" s="344">
        <f>AVERAGE(EE128:EF128)</f>
        <v>32.245000000000005</v>
      </c>
      <c r="EH128" s="344">
        <v>1.3720000000000001</v>
      </c>
      <c r="EI128" s="345">
        <v>0.04</v>
      </c>
      <c r="EJ128" s="342"/>
      <c r="EK128" s="350"/>
      <c r="EL128" s="365">
        <v>48.7</v>
      </c>
      <c r="EM128" s="365">
        <v>41.56</v>
      </c>
      <c r="EN128" s="344">
        <f t="shared" si="142"/>
        <v>45.13</v>
      </c>
      <c r="EO128" s="344">
        <v>1.24</v>
      </c>
      <c r="EP128" s="369">
        <v>3.6499999999999998E-2</v>
      </c>
      <c r="EQ128" s="342">
        <f t="shared" si="143"/>
        <v>6.6804665284048825E-2</v>
      </c>
      <c r="ER128" s="350"/>
      <c r="ES128" s="365">
        <v>58</v>
      </c>
      <c r="ET128" s="365">
        <v>49.42</v>
      </c>
      <c r="EU128" s="344">
        <f t="shared" si="103"/>
        <v>53.71</v>
      </c>
      <c r="EV128" s="344">
        <v>0.49</v>
      </c>
      <c r="EW128" s="342">
        <v>0.09</v>
      </c>
      <c r="EX128" s="342">
        <v>0.10050527662646158</v>
      </c>
      <c r="EY128" s="350">
        <f t="shared" si="104"/>
        <v>2.7086990930696105E-2</v>
      </c>
      <c r="EZ128" s="370"/>
      <c r="FB128" s="346">
        <v>2.516</v>
      </c>
      <c r="FD128" s="346">
        <v>4.9279999999999999</v>
      </c>
      <c r="FE128" s="346">
        <v>8.2050000000000001</v>
      </c>
      <c r="FH128" s="346">
        <v>1.37</v>
      </c>
      <c r="FI128" s="346">
        <v>1.714</v>
      </c>
      <c r="FK128" s="346">
        <v>1.202</v>
      </c>
      <c r="FM128" s="344">
        <v>4.9779999999999998</v>
      </c>
      <c r="FO128" s="344">
        <v>1.9419999999999999</v>
      </c>
      <c r="FQ128" s="344">
        <v>1.103</v>
      </c>
      <c r="FR128" s="344">
        <v>1.3149999999999999</v>
      </c>
      <c r="FV128" s="344">
        <v>10.8</v>
      </c>
      <c r="FW128" s="344">
        <f t="shared" si="105"/>
        <v>40.073000000000008</v>
      </c>
      <c r="FX128" s="342">
        <f t="shared" si="106"/>
        <v>0.11392958995383481</v>
      </c>
    </row>
    <row r="129" spans="1:182">
      <c r="A129" s="349">
        <v>39508</v>
      </c>
      <c r="B129" s="357">
        <v>35.619999999999997</v>
      </c>
      <c r="C129" s="357">
        <v>33.450000000000003</v>
      </c>
      <c r="D129" s="337">
        <f t="shared" si="152"/>
        <v>34.534999999999997</v>
      </c>
      <c r="E129" s="337">
        <v>1.68</v>
      </c>
      <c r="F129" s="338">
        <v>5.2499999999999998E-2</v>
      </c>
      <c r="G129" s="342"/>
      <c r="I129" s="357">
        <v>26.52</v>
      </c>
      <c r="J129" s="357">
        <v>25</v>
      </c>
      <c r="K129" s="340">
        <f t="shared" si="124"/>
        <v>25.759999999999998</v>
      </c>
      <c r="L129" s="340">
        <v>1.3</v>
      </c>
      <c r="M129" s="338">
        <v>5.2200000000000003E-2</v>
      </c>
      <c r="N129" s="342">
        <f t="shared" si="125"/>
        <v>0.10921825825658527</v>
      </c>
      <c r="O129" s="350">
        <f t="shared" si="126"/>
        <v>6.8573138465692239E-3</v>
      </c>
      <c r="W129" s="365">
        <v>64.03</v>
      </c>
      <c r="X129" s="365">
        <v>57.97</v>
      </c>
      <c r="Y129" s="344">
        <f t="shared" si="139"/>
        <v>61</v>
      </c>
      <c r="Z129" s="344">
        <v>0.48</v>
      </c>
      <c r="AA129" s="345">
        <v>8.5000000000000006E-2</v>
      </c>
      <c r="AB129" s="342">
        <f t="shared" si="140"/>
        <v>9.4015011298642426E-2</v>
      </c>
      <c r="AC129" s="350">
        <f t="shared" si="141"/>
        <v>1.1561549564038374E-2</v>
      </c>
      <c r="AD129" s="365">
        <v>65.05</v>
      </c>
      <c r="AE129" s="365">
        <v>55.65</v>
      </c>
      <c r="AF129" s="344">
        <f t="shared" si="84"/>
        <v>60.349999999999994</v>
      </c>
      <c r="AG129" s="344">
        <v>0.88</v>
      </c>
      <c r="AH129" s="345">
        <v>0.14149999999999999</v>
      </c>
      <c r="AI129" s="342">
        <f t="shared" si="85"/>
        <v>0.15912205938376811</v>
      </c>
      <c r="AJ129" s="350">
        <f t="shared" si="86"/>
        <v>3.2580453104180299E-2</v>
      </c>
      <c r="AY129" s="365">
        <v>32.29</v>
      </c>
      <c r="AZ129" s="365">
        <v>29.62</v>
      </c>
      <c r="BA129" s="344">
        <f>AVERAGE(AY129:AZ129)</f>
        <v>30.954999999999998</v>
      </c>
      <c r="BB129" s="343">
        <v>1.0680000000000001</v>
      </c>
      <c r="BC129" s="345">
        <v>5.5E-2</v>
      </c>
      <c r="BD129" s="342">
        <f>+((((((BB129/4)*(1+BC129)^0.25))/(BA129*0.95))+(1+BC129)^(0.25))^4)-1</f>
        <v>9.3840023060507871E-2</v>
      </c>
      <c r="BE129" s="350">
        <f>BD129*($FH129/$FW129)</f>
        <v>3.2081658870784756E-3</v>
      </c>
      <c r="BF129" s="365">
        <v>34.29</v>
      </c>
      <c r="BG129" s="365">
        <v>32.35</v>
      </c>
      <c r="BH129" s="344">
        <f t="shared" si="157"/>
        <v>33.32</v>
      </c>
      <c r="BI129" s="344">
        <v>1.86</v>
      </c>
      <c r="BJ129" s="345">
        <v>0.04</v>
      </c>
      <c r="BK129" s="342">
        <f t="shared" si="158"/>
        <v>0.10247057967780671</v>
      </c>
      <c r="BL129" s="350">
        <f t="shared" si="159"/>
        <v>4.3828656094567582E-3</v>
      </c>
      <c r="BT129" s="365">
        <v>43.92</v>
      </c>
      <c r="BU129" s="365">
        <v>41.07</v>
      </c>
      <c r="BV129" s="343">
        <f t="shared" si="154"/>
        <v>42.495000000000005</v>
      </c>
      <c r="BW129" s="344">
        <v>1.5</v>
      </c>
      <c r="BX129" s="345">
        <v>4.9000000000000002E-2</v>
      </c>
      <c r="BY129" s="342">
        <f t="shared" si="155"/>
        <v>8.8523175904791307E-2</v>
      </c>
      <c r="BZ129" s="350">
        <f t="shared" si="156"/>
        <v>2.655275558045545E-3</v>
      </c>
      <c r="CH129" s="365">
        <v>48.66</v>
      </c>
      <c r="CI129" s="365">
        <v>43.6</v>
      </c>
      <c r="CJ129" s="344">
        <f t="shared" si="136"/>
        <v>46.129999999999995</v>
      </c>
      <c r="CK129" s="344">
        <v>1.52</v>
      </c>
      <c r="CL129" s="345">
        <v>9.0700000000000003E-2</v>
      </c>
      <c r="CM129" s="342">
        <f t="shared" si="137"/>
        <v>0.12902538012889075</v>
      </c>
      <c r="CN129" s="350">
        <f t="shared" si="138"/>
        <v>1.6027957534539915E-2</v>
      </c>
      <c r="CV129" s="365">
        <v>27.32</v>
      </c>
      <c r="CW129" s="365">
        <v>24.05</v>
      </c>
      <c r="CX129" s="344">
        <f t="shared" si="160"/>
        <v>25.685000000000002</v>
      </c>
      <c r="CY129" s="344">
        <v>1</v>
      </c>
      <c r="CZ129" s="345">
        <v>5.1700000000000003E-2</v>
      </c>
      <c r="DA129" s="342">
        <f t="shared" si="161"/>
        <v>9.5468064801194963E-2</v>
      </c>
      <c r="DB129" s="350">
        <f t="shared" si="162"/>
        <v>4.6265311267916194E-3</v>
      </c>
      <c r="DJ129" s="365">
        <v>35.71</v>
      </c>
      <c r="DK129" s="365">
        <v>31.9</v>
      </c>
      <c r="DL129" s="344">
        <f t="shared" si="148"/>
        <v>33.805</v>
      </c>
      <c r="DM129" s="344">
        <v>1.032</v>
      </c>
      <c r="DN129" s="342">
        <v>6.6000000000000003E-2</v>
      </c>
      <c r="DO129" s="342">
        <f t="shared" si="149"/>
        <v>0.10067067577951172</v>
      </c>
      <c r="DP129" s="350">
        <f t="shared" si="150"/>
        <v>2.7709369247323986E-3</v>
      </c>
      <c r="DQ129" s="365">
        <v>28.35</v>
      </c>
      <c r="DR129" s="365">
        <v>25.14</v>
      </c>
      <c r="DS129" s="344">
        <f t="shared" si="163"/>
        <v>26.745000000000001</v>
      </c>
      <c r="DT129" s="344">
        <v>0.86</v>
      </c>
      <c r="DU129" s="345">
        <v>5.67E-2</v>
      </c>
      <c r="DV129" s="342">
        <f t="shared" si="164"/>
        <v>9.2923676058990656E-2</v>
      </c>
      <c r="DW129" s="350">
        <f t="shared" si="165"/>
        <v>3.0493008763399962E-3</v>
      </c>
      <c r="EE129" s="365">
        <v>33.49</v>
      </c>
      <c r="EF129" s="365">
        <v>30.26</v>
      </c>
      <c r="EG129" s="344">
        <f>AVERAGE(EE129:EF129)</f>
        <v>31.875</v>
      </c>
      <c r="EH129" s="344">
        <v>1.3720000000000001</v>
      </c>
      <c r="EI129" s="345">
        <v>0.04</v>
      </c>
      <c r="EJ129" s="342"/>
      <c r="EK129" s="350"/>
      <c r="EL129" s="365">
        <v>48.78</v>
      </c>
      <c r="EM129" s="365">
        <v>44.27</v>
      </c>
      <c r="EN129" s="344">
        <f t="shared" si="142"/>
        <v>46.525000000000006</v>
      </c>
      <c r="EO129" s="344">
        <v>1.24</v>
      </c>
      <c r="EP129" s="369">
        <v>3.6499999999999998E-2</v>
      </c>
      <c r="EQ129" s="342">
        <f t="shared" si="143"/>
        <v>6.588646725369407E-2</v>
      </c>
      <c r="ER129" s="350"/>
      <c r="ES129" s="365">
        <v>58.32</v>
      </c>
      <c r="ET129" s="365">
        <v>52.7</v>
      </c>
      <c r="EU129" s="344">
        <f t="shared" si="103"/>
        <v>55.510000000000005</v>
      </c>
      <c r="EV129" s="344">
        <v>0.49199999999999999</v>
      </c>
      <c r="EW129" s="342">
        <v>0.09</v>
      </c>
      <c r="EX129" s="342">
        <v>0.10020506840346433</v>
      </c>
      <c r="EY129" s="350">
        <f t="shared" si="104"/>
        <v>2.7006082368612648E-2</v>
      </c>
      <c r="FB129" s="346">
        <v>2.516</v>
      </c>
      <c r="FD129" s="346">
        <v>4.9279999999999999</v>
      </c>
      <c r="FE129" s="346">
        <v>8.2050000000000001</v>
      </c>
      <c r="FH129" s="346">
        <v>1.37</v>
      </c>
      <c r="FI129" s="346">
        <v>1.714</v>
      </c>
      <c r="FK129" s="346">
        <v>1.202</v>
      </c>
      <c r="FM129" s="344">
        <v>4.9779999999999998</v>
      </c>
      <c r="FO129" s="344">
        <v>1.9419999999999999</v>
      </c>
      <c r="FQ129" s="344">
        <v>1.103</v>
      </c>
      <c r="FR129" s="344">
        <v>1.3149999999999999</v>
      </c>
      <c r="FV129" s="344">
        <v>10.8</v>
      </c>
      <c r="FW129" s="344">
        <f t="shared" si="105"/>
        <v>40.073000000000008</v>
      </c>
      <c r="FX129" s="342">
        <f t="shared" si="106"/>
        <v>0.11472643240038524</v>
      </c>
    </row>
    <row r="130" spans="1:182">
      <c r="A130" s="349">
        <v>39539</v>
      </c>
      <c r="B130" s="357">
        <v>36.049999999999997</v>
      </c>
      <c r="C130" s="357">
        <v>33.729999999999997</v>
      </c>
      <c r="D130" s="337">
        <f t="shared" si="152"/>
        <v>34.89</v>
      </c>
      <c r="E130" s="337">
        <v>1.68</v>
      </c>
      <c r="F130" s="338">
        <v>5.2499999999999998E-2</v>
      </c>
      <c r="G130" s="342"/>
      <c r="I130" s="357">
        <v>28.27</v>
      </c>
      <c r="J130" s="357">
        <v>25.55</v>
      </c>
      <c r="K130" s="340">
        <f t="shared" si="124"/>
        <v>26.91</v>
      </c>
      <c r="L130" s="340">
        <v>1.3</v>
      </c>
      <c r="M130" s="338">
        <v>5.2200000000000003E-2</v>
      </c>
      <c r="N130" s="342">
        <f t="shared" si="125"/>
        <v>0.10673523681025565</v>
      </c>
      <c r="O130" s="350">
        <f t="shared" si="126"/>
        <v>6.6097087256541676E-3</v>
      </c>
      <c r="W130" s="365">
        <v>72.39</v>
      </c>
      <c r="X130" s="365">
        <v>61.97</v>
      </c>
      <c r="Y130" s="344">
        <f t="shared" si="139"/>
        <v>67.180000000000007</v>
      </c>
      <c r="Z130" s="344">
        <v>0.48</v>
      </c>
      <c r="AA130" s="345">
        <v>0.10829999999999999</v>
      </c>
      <c r="AB130" s="342">
        <f t="shared" si="140"/>
        <v>0.11665910253805789</v>
      </c>
      <c r="AC130" s="350">
        <f t="shared" si="141"/>
        <v>1.5746351579381954E-2</v>
      </c>
      <c r="AD130" s="365">
        <v>69.540000000000006</v>
      </c>
      <c r="AE130" s="365">
        <v>58.94</v>
      </c>
      <c r="AF130" s="344">
        <f t="shared" si="84"/>
        <v>64.240000000000009</v>
      </c>
      <c r="AG130" s="344">
        <f t="shared" ref="AG130:AG140" si="166">4*0.22</f>
        <v>0.88</v>
      </c>
      <c r="AH130" s="345">
        <v>0.14149999999999999</v>
      </c>
      <c r="AI130" s="342">
        <f t="shared" si="85"/>
        <v>0.15804920464488936</v>
      </c>
      <c r="AJ130" s="350">
        <f t="shared" si="86"/>
        <v>3.1917933596970566E-2</v>
      </c>
      <c r="AY130" s="365">
        <v>33.229999999999997</v>
      </c>
      <c r="AZ130" s="365">
        <v>30.95</v>
      </c>
      <c r="BA130" s="344">
        <f>AVERAGE(AY130:AZ130)</f>
        <v>32.089999999999996</v>
      </c>
      <c r="BB130" s="343">
        <v>1.1200000000000001</v>
      </c>
      <c r="BC130" s="345">
        <v>5.5E-2</v>
      </c>
      <c r="BD130" s="342">
        <f>+((((((BB130/4)*(1+BC130)^0.25))/(BA130*0.95))+(1+BC130)^(0.25))^4)-1</f>
        <v>9.4296677413895358E-2</v>
      </c>
      <c r="BE130" s="350">
        <f>BD130*($FH130/$FW130)</f>
        <v>3.1796610317023958E-3</v>
      </c>
      <c r="BF130" s="365">
        <v>36</v>
      </c>
      <c r="BG130" s="365">
        <v>33.33</v>
      </c>
      <c r="BH130" s="344">
        <f t="shared" si="157"/>
        <v>34.664999999999999</v>
      </c>
      <c r="BI130" s="344">
        <v>1.86</v>
      </c>
      <c r="BJ130" s="345">
        <v>0.04</v>
      </c>
      <c r="BK130" s="342">
        <f t="shared" si="158"/>
        <v>9.9995534841950118E-2</v>
      </c>
      <c r="BL130" s="350">
        <f t="shared" si="159"/>
        <v>4.2184731772650684E-3</v>
      </c>
      <c r="BT130" s="365">
        <v>45.74</v>
      </c>
      <c r="BU130" s="365">
        <v>43.08</v>
      </c>
      <c r="BV130" s="343">
        <f t="shared" si="154"/>
        <v>44.41</v>
      </c>
      <c r="BW130" s="344">
        <v>1.5</v>
      </c>
      <c r="BX130" s="345">
        <v>4.9000000000000002E-2</v>
      </c>
      <c r="BY130" s="342">
        <f t="shared" si="155"/>
        <v>8.6796219339388747E-2</v>
      </c>
      <c r="BZ130" s="350">
        <f t="shared" si="156"/>
        <v>2.5678469971189364E-3</v>
      </c>
      <c r="CH130" s="365">
        <v>49.63</v>
      </c>
      <c r="CI130" s="365">
        <v>44.68</v>
      </c>
      <c r="CJ130" s="344">
        <f t="shared" si="136"/>
        <v>47.155000000000001</v>
      </c>
      <c r="CK130" s="344">
        <v>1.52</v>
      </c>
      <c r="CL130" s="345">
        <v>9.0700000000000003E-2</v>
      </c>
      <c r="CM130" s="342">
        <f t="shared" si="137"/>
        <v>0.12818172486811918</v>
      </c>
      <c r="CN130" s="350">
        <f t="shared" si="138"/>
        <v>1.5705250594242957E-2</v>
      </c>
      <c r="CV130" s="365">
        <v>27.68</v>
      </c>
      <c r="CW130" s="365">
        <v>26.03</v>
      </c>
      <c r="CX130" s="344">
        <f t="shared" si="160"/>
        <v>26.855</v>
      </c>
      <c r="CY130" s="344">
        <v>1.04</v>
      </c>
      <c r="CZ130" s="345">
        <v>5.5399999999999998E-2</v>
      </c>
      <c r="DA130" s="342">
        <f t="shared" si="161"/>
        <v>9.9085260876583314E-2</v>
      </c>
      <c r="DB130" s="350">
        <f t="shared" si="162"/>
        <v>4.7361140225534665E-3</v>
      </c>
      <c r="DJ130" s="365">
        <v>37.54</v>
      </c>
      <c r="DK130" s="365">
        <v>35.31</v>
      </c>
      <c r="DL130" s="344">
        <f t="shared" si="148"/>
        <v>36.424999999999997</v>
      </c>
      <c r="DM130" s="344">
        <v>1.08</v>
      </c>
      <c r="DN130" s="342">
        <v>6.6000000000000003E-2</v>
      </c>
      <c r="DO130" s="342">
        <f t="shared" si="149"/>
        <v>9.9661806383360307E-2</v>
      </c>
      <c r="DP130" s="350">
        <f t="shared" si="150"/>
        <v>2.7056283059107141E-3</v>
      </c>
      <c r="DQ130" s="365">
        <v>30.05</v>
      </c>
      <c r="DR130" s="365">
        <v>27.9</v>
      </c>
      <c r="DS130" s="344">
        <f t="shared" si="163"/>
        <v>28.975000000000001</v>
      </c>
      <c r="DT130" s="344">
        <v>0.86</v>
      </c>
      <c r="DU130" s="345">
        <v>5.67E-2</v>
      </c>
      <c r="DV130" s="342">
        <f t="shared" si="164"/>
        <v>9.010319462865235E-2</v>
      </c>
      <c r="DW130" s="350">
        <f t="shared" si="165"/>
        <v>2.9162839581746494E-3</v>
      </c>
      <c r="EE130" s="365">
        <v>33.94</v>
      </c>
      <c r="EF130" s="365">
        <v>31.84</v>
      </c>
      <c r="EG130" s="344">
        <f>AVERAGE(EE130:EF130)</f>
        <v>32.89</v>
      </c>
      <c r="EH130" s="344">
        <v>1.44</v>
      </c>
      <c r="EI130" s="345">
        <v>5.5E-2</v>
      </c>
      <c r="EJ130" s="342">
        <v>0.10446817331824843</v>
      </c>
      <c r="EK130" s="350"/>
      <c r="EL130" s="365">
        <v>53.35</v>
      </c>
      <c r="EM130" s="365">
        <v>47</v>
      </c>
      <c r="EN130" s="344">
        <f t="shared" si="142"/>
        <v>50.174999999999997</v>
      </c>
      <c r="EO130" s="344">
        <v>1.24</v>
      </c>
      <c r="EP130" s="369">
        <v>3.6499999999999998E-2</v>
      </c>
      <c r="EQ130" s="342">
        <f t="shared" si="143"/>
        <v>6.3727914624732929E-2</v>
      </c>
      <c r="ER130" s="350"/>
      <c r="ES130" s="365">
        <v>65.03</v>
      </c>
      <c r="ET130" s="365">
        <v>56.17</v>
      </c>
      <c r="EU130" s="344">
        <f t="shared" si="103"/>
        <v>60.6</v>
      </c>
      <c r="EV130" s="344">
        <v>0.49199999999999999</v>
      </c>
      <c r="EW130" s="342">
        <v>0.09</v>
      </c>
      <c r="EX130" s="342">
        <v>9.9345164431302813E-2</v>
      </c>
      <c r="EY130" s="350">
        <f t="shared" si="104"/>
        <v>2.6407929701889547E-2</v>
      </c>
      <c r="FB130" s="346">
        <v>2.516</v>
      </c>
      <c r="FD130" s="346">
        <v>5.484</v>
      </c>
      <c r="FE130" s="346">
        <v>8.2050000000000001</v>
      </c>
      <c r="FH130" s="346">
        <v>1.37</v>
      </c>
      <c r="FI130" s="346">
        <v>1.714</v>
      </c>
      <c r="FK130" s="346">
        <v>1.202</v>
      </c>
      <c r="FM130" s="344">
        <v>4.9779999999999998</v>
      </c>
      <c r="FO130" s="344">
        <v>1.9419999999999999</v>
      </c>
      <c r="FQ130" s="344">
        <v>1.103</v>
      </c>
      <c r="FR130" s="344">
        <v>1.3149999999999999</v>
      </c>
      <c r="FV130" s="344">
        <v>10.8</v>
      </c>
      <c r="FW130" s="344">
        <f t="shared" si="105"/>
        <v>40.629000000000005</v>
      </c>
      <c r="FX130" s="342">
        <f t="shared" si="106"/>
        <v>0.11671118169086445</v>
      </c>
    </row>
    <row r="131" spans="1:182">
      <c r="A131" s="349">
        <v>39569</v>
      </c>
      <c r="B131" s="357">
        <v>36.5</v>
      </c>
      <c r="C131" s="357">
        <v>34.06</v>
      </c>
      <c r="D131" s="337">
        <f t="shared" si="152"/>
        <v>35.28</v>
      </c>
      <c r="E131" s="337">
        <v>1.68</v>
      </c>
      <c r="F131" s="338">
        <v>5.2499999999999998E-2</v>
      </c>
      <c r="G131" s="342">
        <f t="shared" si="153"/>
        <v>0.10625687372734971</v>
      </c>
      <c r="H131" s="350">
        <f t="shared" ref="H131:H181" si="167">G131*($FA131/$FW131)</f>
        <v>5.9286833619083996E-3</v>
      </c>
      <c r="I131" s="357">
        <v>28.64</v>
      </c>
      <c r="J131" s="357">
        <v>27.14</v>
      </c>
      <c r="K131" s="340">
        <f t="shared" si="124"/>
        <v>27.89</v>
      </c>
      <c r="L131" s="340">
        <v>1.3</v>
      </c>
      <c r="M131" s="338">
        <v>4.6699999999999998E-2</v>
      </c>
      <c r="N131" s="342">
        <f t="shared" si="125"/>
        <v>9.9008940823790637E-2</v>
      </c>
      <c r="O131" s="350">
        <f t="shared" si="126"/>
        <v>5.3801490711635064E-3</v>
      </c>
      <c r="W131" s="365">
        <v>77.06</v>
      </c>
      <c r="X131" s="365">
        <v>67.62</v>
      </c>
      <c r="Y131" s="344">
        <f t="shared" si="139"/>
        <v>72.34</v>
      </c>
      <c r="Z131" s="344">
        <v>0.48</v>
      </c>
      <c r="AA131" s="345">
        <v>0.10829999999999999</v>
      </c>
      <c r="AB131" s="342">
        <f t="shared" si="140"/>
        <v>0.11606128808090976</v>
      </c>
      <c r="AC131" s="350">
        <f t="shared" si="141"/>
        <v>1.3829008231085479E-2</v>
      </c>
      <c r="AD131" s="365">
        <v>76.14</v>
      </c>
      <c r="AE131" s="365">
        <v>63.04</v>
      </c>
      <c r="AF131" s="344">
        <f t="shared" si="84"/>
        <v>69.59</v>
      </c>
      <c r="AG131" s="344">
        <f t="shared" si="166"/>
        <v>0.88</v>
      </c>
      <c r="AH131" s="345">
        <v>0.105</v>
      </c>
      <c r="AI131" s="342">
        <f t="shared" si="85"/>
        <v>0.11978229102418414</v>
      </c>
      <c r="AJ131" s="350">
        <f t="shared" si="86"/>
        <v>2.1353909784974055E-2</v>
      </c>
      <c r="AY131" s="365">
        <v>34.352499999999999</v>
      </c>
      <c r="AZ131" s="365">
        <v>31.47</v>
      </c>
      <c r="BA131" s="344">
        <f>AVERAGE(AY131:AZ131)</f>
        <v>32.911249999999995</v>
      </c>
      <c r="BB131" s="343">
        <v>1.1200000000000001</v>
      </c>
      <c r="BC131" s="345">
        <v>0.06</v>
      </c>
      <c r="BD131" s="342">
        <f>+((((((BB131/4)*(1+BC131)^0.25))/(BA131*0.95))+(1+BC131)^(0.25))^4)-1</f>
        <v>9.8484469276195696E-2</v>
      </c>
      <c r="BE131" s="350">
        <f>BD131*($FH131/$FW131)</f>
        <v>2.9122729535014089E-3</v>
      </c>
      <c r="BF131" s="365">
        <v>41.6</v>
      </c>
      <c r="BG131" s="365">
        <v>36.08</v>
      </c>
      <c r="BH131" s="344">
        <f t="shared" si="157"/>
        <v>38.840000000000003</v>
      </c>
      <c r="BI131" s="344">
        <v>1.86</v>
      </c>
      <c r="BJ131" s="345">
        <v>4.2000000000000003E-2</v>
      </c>
      <c r="BK131" s="342">
        <f t="shared" si="158"/>
        <v>9.5527723978806822E-2</v>
      </c>
      <c r="BL131" s="350">
        <f t="shared" si="159"/>
        <v>3.6903485765196857E-3</v>
      </c>
      <c r="BT131" s="365">
        <v>46.5</v>
      </c>
      <c r="BU131" s="365">
        <v>43.46</v>
      </c>
      <c r="BV131" s="343">
        <f t="shared" si="154"/>
        <v>44.980000000000004</v>
      </c>
      <c r="BW131" s="344">
        <v>1.5</v>
      </c>
      <c r="BX131" s="345">
        <v>4.8800000000000003E-2</v>
      </c>
      <c r="BY131" s="342">
        <f t="shared" si="155"/>
        <v>8.6103845690878922E-2</v>
      </c>
      <c r="BZ131" s="350">
        <f t="shared" si="156"/>
        <v>2.2786416958498756E-3</v>
      </c>
      <c r="CH131" s="365">
        <v>51.33</v>
      </c>
      <c r="CI131" s="365">
        <v>46.57</v>
      </c>
      <c r="CJ131" s="344">
        <f t="shared" si="136"/>
        <v>48.95</v>
      </c>
      <c r="CK131" s="344">
        <v>1.52</v>
      </c>
      <c r="CL131" s="345">
        <v>8.5999999999999993E-2</v>
      </c>
      <c r="CM131" s="342">
        <f t="shared" si="137"/>
        <v>0.12193492815698126</v>
      </c>
      <c r="CN131" s="350">
        <f t="shared" si="138"/>
        <v>1.2427957587928281E-2</v>
      </c>
      <c r="CV131" s="365">
        <v>27.42</v>
      </c>
      <c r="CW131" s="365">
        <v>25.7</v>
      </c>
      <c r="CX131" s="344">
        <f t="shared" si="160"/>
        <v>26.560000000000002</v>
      </c>
      <c r="CY131" s="344">
        <v>1.04</v>
      </c>
      <c r="CZ131" s="345">
        <v>5.5399999999999998E-2</v>
      </c>
      <c r="DA131" s="342">
        <f t="shared" si="161"/>
        <v>9.9577957206028689E-2</v>
      </c>
      <c r="DB131" s="350">
        <f t="shared" si="162"/>
        <v>4.1172591540048365E-3</v>
      </c>
      <c r="DJ131" s="365">
        <v>39.25</v>
      </c>
      <c r="DK131" s="365">
        <v>36.36</v>
      </c>
      <c r="DL131" s="344">
        <f t="shared" si="148"/>
        <v>37.805</v>
      </c>
      <c r="DM131" s="344">
        <v>1.08</v>
      </c>
      <c r="DN131" s="342">
        <v>6.6000000000000003E-2</v>
      </c>
      <c r="DO131" s="342">
        <f t="shared" si="149"/>
        <v>9.841921030254186E-2</v>
      </c>
      <c r="DP131" s="350">
        <f t="shared" si="150"/>
        <v>2.3821618745688573E-3</v>
      </c>
      <c r="DQ131" s="365">
        <v>31.74</v>
      </c>
      <c r="DR131" s="365">
        <v>28.9</v>
      </c>
      <c r="DS131" s="344">
        <f t="shared" si="163"/>
        <v>30.32</v>
      </c>
      <c r="DT131" s="344">
        <v>0.9</v>
      </c>
      <c r="DU131" s="345">
        <v>0.06</v>
      </c>
      <c r="DV131" s="342">
        <f t="shared" si="164"/>
        <v>9.3510500625873405E-2</v>
      </c>
      <c r="DW131" s="350">
        <f t="shared" si="165"/>
        <v>2.4990313040700552E-3</v>
      </c>
      <c r="EE131" s="365">
        <v>35.69</v>
      </c>
      <c r="EF131" s="365">
        <v>33.51</v>
      </c>
      <c r="EG131" s="344">
        <f>AVERAGE(EE131:EF131)</f>
        <v>34.599999999999994</v>
      </c>
      <c r="EH131" s="344">
        <v>1.44</v>
      </c>
      <c r="EI131" s="345">
        <v>5.5E-2</v>
      </c>
      <c r="EJ131" s="342">
        <v>0.10198328825132252</v>
      </c>
      <c r="EK131" s="350">
        <f>EJ131*($FT131/$FW131)</f>
        <v>3.7669003808201693E-3</v>
      </c>
      <c r="ES131" s="365">
        <v>68.739999999999995</v>
      </c>
      <c r="ET131" s="365">
        <v>60.59</v>
      </c>
      <c r="EU131" s="344">
        <f t="shared" si="103"/>
        <v>64.664999999999992</v>
      </c>
      <c r="EV131" s="344">
        <v>0.49199999999999999</v>
      </c>
      <c r="EW131" s="342">
        <v>0.09</v>
      </c>
      <c r="EX131" s="342">
        <v>9.8755940997429459E-2</v>
      </c>
      <c r="EY131" s="350">
        <f t="shared" si="104"/>
        <v>2.6332056663127747E-2</v>
      </c>
      <c r="FA131" s="346">
        <v>2.5680000000000001</v>
      </c>
      <c r="FB131" s="346">
        <v>2.5009999999999999</v>
      </c>
      <c r="FD131" s="346">
        <v>5.484</v>
      </c>
      <c r="FE131" s="346">
        <v>8.2050000000000001</v>
      </c>
      <c r="FH131" s="346">
        <v>1.361</v>
      </c>
      <c r="FI131" s="346">
        <v>1.778</v>
      </c>
      <c r="FK131" s="346">
        <v>1.218</v>
      </c>
      <c r="FM131" s="344">
        <v>4.6909999999999998</v>
      </c>
      <c r="FO131" s="344">
        <v>1.903</v>
      </c>
      <c r="FQ131" s="344">
        <v>1.1140000000000001</v>
      </c>
      <c r="FR131" s="344">
        <v>1.23</v>
      </c>
      <c r="FT131" s="344">
        <v>1.7</v>
      </c>
      <c r="FV131" s="344">
        <v>12.272</v>
      </c>
      <c r="FW131" s="344">
        <f t="shared" si="105"/>
        <v>46.024999999999999</v>
      </c>
      <c r="FX131" s="342">
        <f t="shared" si="106"/>
        <v>0.10689838063952237</v>
      </c>
    </row>
    <row r="132" spans="1:182">
      <c r="A132" s="349">
        <v>39600</v>
      </c>
      <c r="B132" s="357">
        <v>36.42</v>
      </c>
      <c r="C132" s="357">
        <v>33.46</v>
      </c>
      <c r="D132" s="337">
        <f t="shared" si="152"/>
        <v>34.94</v>
      </c>
      <c r="E132" s="337">
        <v>1.68</v>
      </c>
      <c r="F132" s="338">
        <v>5.2499999999999998E-2</v>
      </c>
      <c r="G132" s="342">
        <f t="shared" si="153"/>
        <v>0.10678988830057201</v>
      </c>
      <c r="H132" s="350">
        <f t="shared" si="167"/>
        <v>6.1399882042779174E-3</v>
      </c>
      <c r="I132" s="357">
        <v>27.84</v>
      </c>
      <c r="J132" s="357">
        <v>26.31</v>
      </c>
      <c r="K132" s="340">
        <f t="shared" si="124"/>
        <v>27.074999999999999</v>
      </c>
      <c r="L132" s="340">
        <v>1.3</v>
      </c>
      <c r="M132" s="338">
        <v>4.6699999999999998E-2</v>
      </c>
      <c r="N132" s="342">
        <f t="shared" si="125"/>
        <v>0.10061331056767742</v>
      </c>
      <c r="O132" s="350">
        <f t="shared" si="126"/>
        <v>5.6339309002722817E-3</v>
      </c>
      <c r="W132" s="365">
        <v>79.569999999999993</v>
      </c>
      <c r="X132" s="365">
        <v>73.150000000000006</v>
      </c>
      <c r="Y132" s="344">
        <f t="shared" si="139"/>
        <v>76.36</v>
      </c>
      <c r="Z132" s="344">
        <v>0.48</v>
      </c>
      <c r="AA132" s="345">
        <v>0.10829999999999999</v>
      </c>
      <c r="AB132" s="342">
        <f t="shared" si="140"/>
        <v>0.11565167874465754</v>
      </c>
      <c r="AC132" s="350">
        <f t="shared" si="141"/>
        <v>1.4200112086595511E-2</v>
      </c>
      <c r="AD132" s="365">
        <v>74.22</v>
      </c>
      <c r="AE132" s="365">
        <v>66.959999999999994</v>
      </c>
      <c r="AF132" s="344">
        <f t="shared" si="84"/>
        <v>70.59</v>
      </c>
      <c r="AG132" s="344">
        <f t="shared" si="166"/>
        <v>0.88</v>
      </c>
      <c r="AH132" s="345">
        <v>0.105</v>
      </c>
      <c r="AI132" s="342">
        <f t="shared" si="85"/>
        <v>0.11957185058202979</v>
      </c>
      <c r="AJ132" s="350">
        <f t="shared" si="86"/>
        <v>1.8319679686835705E-2</v>
      </c>
      <c r="AY132" s="365">
        <v>34.630000000000003</v>
      </c>
      <c r="AZ132" s="365">
        <v>32.088000000000001</v>
      </c>
      <c r="BA132" s="344">
        <f>AVERAGE(AY132:AZ132)</f>
        <v>33.359000000000002</v>
      </c>
      <c r="BB132" s="343">
        <v>1.1200000000000001</v>
      </c>
      <c r="BC132" s="345">
        <v>0.06</v>
      </c>
      <c r="BD132" s="342">
        <f>+((((((BB132/4)*(1+BC132)^0.25))/(BA132*0.95))+(1+BC132)^(0.25))^4)-1</f>
        <v>9.7961089535515633E-2</v>
      </c>
      <c r="BE132" s="350">
        <f>BD132*($FH132/$FW132)</f>
        <v>2.9872605218379967E-3</v>
      </c>
      <c r="BF132" s="365">
        <v>44.55</v>
      </c>
      <c r="BG132" s="365">
        <v>40.200000000000003</v>
      </c>
      <c r="BH132" s="344">
        <f t="shared" si="157"/>
        <v>42.375</v>
      </c>
      <c r="BI132" s="344">
        <v>1.86</v>
      </c>
      <c r="BJ132" s="345">
        <v>4.2000000000000003E-2</v>
      </c>
      <c r="BK132" s="342">
        <f t="shared" si="158"/>
        <v>9.0985193153560573E-2</v>
      </c>
      <c r="BL132" s="350">
        <f t="shared" si="159"/>
        <v>3.6219701197167898E-3</v>
      </c>
      <c r="BT132" s="365">
        <v>48.22</v>
      </c>
      <c r="BU132" s="365">
        <v>44.36</v>
      </c>
      <c r="BV132" s="343">
        <f t="shared" si="154"/>
        <v>46.29</v>
      </c>
      <c r="BW132" s="344">
        <v>1.5</v>
      </c>
      <c r="BX132" s="345">
        <v>4.8800000000000003E-2</v>
      </c>
      <c r="BY132" s="342">
        <f t="shared" si="155"/>
        <v>8.5034671131330564E-2</v>
      </c>
      <c r="BZ132" s="350">
        <f t="shared" si="156"/>
        <v>2.3189196990408521E-3</v>
      </c>
      <c r="CH132" s="365">
        <v>50.69</v>
      </c>
      <c r="CI132" s="365">
        <v>47.15</v>
      </c>
      <c r="CJ132" s="344">
        <f t="shared" si="136"/>
        <v>48.92</v>
      </c>
      <c r="CK132" s="344">
        <v>1.52</v>
      </c>
      <c r="CL132" s="345">
        <v>8.5999999999999993E-2</v>
      </c>
      <c r="CM132" s="342">
        <f t="shared" si="137"/>
        <v>0.12195723502197153</v>
      </c>
      <c r="CN132" s="350">
        <f t="shared" si="138"/>
        <v>1.2809004779868986E-2</v>
      </c>
      <c r="CV132" s="365">
        <v>27.95</v>
      </c>
      <c r="CW132" s="365">
        <v>25.228000000000002</v>
      </c>
      <c r="CX132" s="344">
        <f t="shared" si="160"/>
        <v>26.588999999999999</v>
      </c>
      <c r="CY132" s="344">
        <v>1.04</v>
      </c>
      <c r="CZ132" s="345">
        <v>5.5399999999999998E-2</v>
      </c>
      <c r="DA132" s="342">
        <f t="shared" si="161"/>
        <v>9.9529030700109322E-2</v>
      </c>
      <c r="DB132" s="350">
        <f t="shared" si="162"/>
        <v>4.2406355324715213E-3</v>
      </c>
      <c r="DJ132" s="365">
        <v>39.36</v>
      </c>
      <c r="DK132" s="365">
        <v>36.700000000000003</v>
      </c>
      <c r="DL132" s="344">
        <f t="shared" si="148"/>
        <v>38.03</v>
      </c>
      <c r="DM132" s="344">
        <v>1.08</v>
      </c>
      <c r="DN132" s="342">
        <v>6.6000000000000003E-2</v>
      </c>
      <c r="DO132" s="342">
        <f t="shared" si="149"/>
        <v>9.8225258539119675E-2</v>
      </c>
      <c r="DP132" s="350">
        <f t="shared" si="150"/>
        <v>2.4499135324328168E-3</v>
      </c>
      <c r="DQ132" s="365">
        <v>31.35</v>
      </c>
      <c r="DR132" s="365">
        <v>28.98</v>
      </c>
      <c r="DS132" s="344">
        <f t="shared" si="163"/>
        <v>30.164999999999999</v>
      </c>
      <c r="DT132" s="344">
        <v>0.9</v>
      </c>
      <c r="DU132" s="345">
        <v>0.06</v>
      </c>
      <c r="DV132" s="342">
        <f t="shared" si="164"/>
        <v>9.368471649237331E-2</v>
      </c>
      <c r="DW132" s="350">
        <f t="shared" si="165"/>
        <v>2.5799794305395658E-3</v>
      </c>
      <c r="EE132" s="365">
        <v>36.22</v>
      </c>
      <c r="EF132" s="365">
        <v>34.17</v>
      </c>
      <c r="EG132" s="344">
        <f>AVERAGE(EE132:EF132)</f>
        <v>35.195</v>
      </c>
      <c r="EH132" s="344">
        <v>1.44</v>
      </c>
      <c r="EI132" s="345">
        <v>5.5E-2</v>
      </c>
      <c r="EJ132" s="342">
        <v>0.10117619476614625</v>
      </c>
      <c r="EK132" s="350">
        <f>EJ132*($FT132/$FW132)</f>
        <v>3.8509656793491095E-3</v>
      </c>
      <c r="ES132" s="365">
        <v>71.64</v>
      </c>
      <c r="ET132" s="365">
        <v>63.42</v>
      </c>
      <c r="EU132" s="344">
        <f t="shared" si="103"/>
        <v>67.53</v>
      </c>
      <c r="EV132" s="344">
        <v>0.49199999999999999</v>
      </c>
      <c r="EW132" s="342">
        <v>0.09</v>
      </c>
      <c r="EX132" s="342">
        <v>9.8383397131425854E-2</v>
      </c>
      <c r="EY132" s="350">
        <f t="shared" si="104"/>
        <v>2.7032085115458938E-2</v>
      </c>
      <c r="FA132" s="346">
        <v>2.5680000000000001</v>
      </c>
      <c r="FB132" s="346">
        <v>2.5009999999999999</v>
      </c>
      <c r="FD132" s="346">
        <v>5.484</v>
      </c>
      <c r="FE132" s="346">
        <v>6.843</v>
      </c>
      <c r="FH132" s="346">
        <v>1.3620000000000001</v>
      </c>
      <c r="FI132" s="346">
        <v>1.778</v>
      </c>
      <c r="FK132" s="346">
        <v>1.218</v>
      </c>
      <c r="FM132" s="344">
        <v>4.6909999999999998</v>
      </c>
      <c r="FO132" s="344">
        <v>1.903</v>
      </c>
      <c r="FQ132" s="344">
        <v>1.1140000000000001</v>
      </c>
      <c r="FR132" s="344">
        <v>1.23</v>
      </c>
      <c r="FT132" s="344">
        <v>1.7</v>
      </c>
      <c r="FV132" s="344">
        <v>12.272</v>
      </c>
      <c r="FW132" s="344">
        <f t="shared" si="105"/>
        <v>44.664000000000001</v>
      </c>
      <c r="FX132" s="342">
        <f t="shared" si="106"/>
        <v>0.106184445288698</v>
      </c>
    </row>
    <row r="133" spans="1:182">
      <c r="A133" s="349">
        <v>39630</v>
      </c>
      <c r="B133" s="357">
        <v>35.44</v>
      </c>
      <c r="C133" s="357">
        <v>32.659999999999997</v>
      </c>
      <c r="D133" s="337">
        <f t="shared" si="152"/>
        <v>34.049999999999997</v>
      </c>
      <c r="E133" s="337">
        <v>1.68</v>
      </c>
      <c r="F133" s="338">
        <v>5.2499999999999998E-2</v>
      </c>
      <c r="G133" s="342">
        <f t="shared" si="153"/>
        <v>0.10823650286696074</v>
      </c>
      <c r="H133" s="350">
        <f t="shared" si="167"/>
        <v>7.5219565750799747E-3</v>
      </c>
      <c r="I133" s="357">
        <v>27.9999</v>
      </c>
      <c r="J133" s="357">
        <v>25</v>
      </c>
      <c r="K133" s="340">
        <f t="shared" si="124"/>
        <v>26.499949999999998</v>
      </c>
      <c r="L133" s="340">
        <v>1.3</v>
      </c>
      <c r="M133" s="338">
        <v>4.6699999999999998E-2</v>
      </c>
      <c r="N133" s="342">
        <f t="shared" si="125"/>
        <v>0.10180584203546261</v>
      </c>
      <c r="O133" s="350">
        <f t="shared" si="126"/>
        <v>6.5736290078105058E-3</v>
      </c>
      <c r="W133" s="365">
        <v>79.33</v>
      </c>
      <c r="X133" s="365">
        <v>59.54</v>
      </c>
      <c r="Y133" s="344">
        <f t="shared" si="139"/>
        <v>69.435000000000002</v>
      </c>
      <c r="Z133" s="344">
        <v>0.48</v>
      </c>
      <c r="AA133" s="345">
        <v>0.10249999999999999</v>
      </c>
      <c r="AB133" s="342">
        <f t="shared" si="140"/>
        <v>0.11054456767947851</v>
      </c>
      <c r="AC133" s="350">
        <f t="shared" si="141"/>
        <v>1.2735121904404092E-2</v>
      </c>
      <c r="AD133" s="365">
        <v>71.33</v>
      </c>
      <c r="AE133" s="365">
        <v>51.47</v>
      </c>
      <c r="AF133" s="344">
        <f t="shared" si="84"/>
        <v>61.4</v>
      </c>
      <c r="AG133" s="344">
        <f t="shared" si="166"/>
        <v>0.88</v>
      </c>
      <c r="AH133" s="345">
        <v>0.105</v>
      </c>
      <c r="AI133" s="342">
        <f t="shared" si="85"/>
        <v>0.12176521799758788</v>
      </c>
      <c r="AJ133" s="350">
        <f t="shared" si="86"/>
        <v>2.2549236489432072E-2</v>
      </c>
      <c r="BF133" s="365">
        <v>43.25</v>
      </c>
      <c r="BG133" s="365">
        <v>38.01</v>
      </c>
      <c r="BH133" s="344">
        <f t="shared" si="157"/>
        <v>40.629999999999995</v>
      </c>
      <c r="BI133" s="344">
        <v>1.86</v>
      </c>
      <c r="BJ133" s="345">
        <v>4.4999999999999998E-2</v>
      </c>
      <c r="BK133" s="342">
        <f t="shared" si="158"/>
        <v>9.6274191149845034E-2</v>
      </c>
      <c r="BL133" s="350">
        <f t="shared" si="159"/>
        <v>4.6323747527718256E-3</v>
      </c>
      <c r="BT133" s="365">
        <v>47.19</v>
      </c>
      <c r="BU133" s="365">
        <v>43.89</v>
      </c>
      <c r="BV133" s="343">
        <f t="shared" si="154"/>
        <v>45.54</v>
      </c>
      <c r="BW133" s="344">
        <v>1.5</v>
      </c>
      <c r="BX133" s="345">
        <v>4.8300000000000003E-2</v>
      </c>
      <c r="BY133" s="342">
        <f t="shared" si="155"/>
        <v>8.5121607205969729E-2</v>
      </c>
      <c r="BZ133" s="350">
        <f t="shared" si="156"/>
        <v>2.7435547245699813E-3</v>
      </c>
      <c r="CH133" s="365">
        <v>50.05</v>
      </c>
      <c r="CI133" s="365">
        <v>44.44</v>
      </c>
      <c r="CJ133" s="344">
        <f t="shared" si="136"/>
        <v>47.244999999999997</v>
      </c>
      <c r="CK133" s="344">
        <v>1.52</v>
      </c>
      <c r="CL133" s="364">
        <v>9.0700000000000003E-2</v>
      </c>
      <c r="CM133" s="342">
        <f t="shared" si="137"/>
        <v>0.12810941807926191</v>
      </c>
      <c r="CN133" s="350">
        <f t="shared" si="138"/>
        <v>1.6263295091194459E-2</v>
      </c>
      <c r="CV133" s="365">
        <v>27.06</v>
      </c>
      <c r="CW133" s="365">
        <v>25</v>
      </c>
      <c r="CX133" s="344">
        <f t="shared" si="160"/>
        <v>26.03</v>
      </c>
      <c r="CY133" s="344">
        <v>1.04</v>
      </c>
      <c r="CZ133" s="345">
        <v>5.7500000000000002E-2</v>
      </c>
      <c r="DA133" s="342">
        <f t="shared" si="161"/>
        <v>0.1026813555109356</v>
      </c>
      <c r="DB133" s="350">
        <f t="shared" si="162"/>
        <v>5.4158357298877873E-3</v>
      </c>
      <c r="DJ133" s="365">
        <v>38.9</v>
      </c>
      <c r="DK133" s="365">
        <v>36</v>
      </c>
      <c r="DL133" s="344">
        <f t="shared" si="148"/>
        <v>37.450000000000003</v>
      </c>
      <c r="DM133" s="344">
        <v>1.08</v>
      </c>
      <c r="DN133" s="342">
        <v>7.0000000000000007E-2</v>
      </c>
      <c r="DO133" s="342">
        <f t="shared" si="149"/>
        <v>0.10285283027281178</v>
      </c>
      <c r="DP133" s="350">
        <f t="shared" si="150"/>
        <v>2.9838231774316475E-3</v>
      </c>
      <c r="DQ133" s="365">
        <v>30.07</v>
      </c>
      <c r="DR133" s="365">
        <v>27.63</v>
      </c>
      <c r="DS133" s="344">
        <f t="shared" si="163"/>
        <v>28.85</v>
      </c>
      <c r="DT133" s="344">
        <v>0.9</v>
      </c>
      <c r="DU133" s="345">
        <v>0.06</v>
      </c>
      <c r="DV133" s="342">
        <f t="shared" si="164"/>
        <v>9.5238971937015249E-2</v>
      </c>
      <c r="DW133" s="350">
        <f t="shared" si="165"/>
        <v>3.1701649567690182E-3</v>
      </c>
      <c r="ES133" s="365">
        <v>74.864999999999995</v>
      </c>
      <c r="ET133" s="365">
        <v>52.02</v>
      </c>
      <c r="EU133" s="344">
        <f t="shared" si="103"/>
        <v>63.442499999999995</v>
      </c>
      <c r="EV133" s="344">
        <v>0.49199999999999999</v>
      </c>
      <c r="EW133" s="342">
        <v>0.09</v>
      </c>
      <c r="EX133" s="342">
        <v>9.8925179210119119E-2</v>
      </c>
      <c r="EY133" s="350">
        <f t="shared" si="104"/>
        <v>2.405933604571716E-2</v>
      </c>
      <c r="FA133" s="346">
        <v>2.5680000000000001</v>
      </c>
      <c r="FB133" s="346">
        <v>2.3860000000000001</v>
      </c>
      <c r="FD133" s="346">
        <v>4.2569999999999997</v>
      </c>
      <c r="FE133" s="346">
        <v>6.843</v>
      </c>
      <c r="FI133" s="346">
        <v>1.778</v>
      </c>
      <c r="FK133" s="346">
        <v>1.1910000000000001</v>
      </c>
      <c r="FM133" s="344">
        <v>4.6909999999999998</v>
      </c>
      <c r="FO133" s="344">
        <v>1.9490000000000001</v>
      </c>
      <c r="FQ133" s="344">
        <v>1.0720000000000001</v>
      </c>
      <c r="FR133" s="344">
        <v>1.23</v>
      </c>
      <c r="FV133" s="344">
        <v>8.9870000000000001</v>
      </c>
      <c r="FW133" s="344">
        <f t="shared" si="105"/>
        <v>36.951999999999998</v>
      </c>
      <c r="FX133" s="342">
        <f t="shared" si="106"/>
        <v>0.10864832845506853</v>
      </c>
    </row>
    <row r="134" spans="1:182">
      <c r="A134" s="349">
        <v>39661</v>
      </c>
      <c r="B134" s="357">
        <v>34.659999999999997</v>
      </c>
      <c r="C134" s="357">
        <v>32.200000000000003</v>
      </c>
      <c r="D134" s="337">
        <f t="shared" si="152"/>
        <v>33.43</v>
      </c>
      <c r="E134" s="337">
        <v>1.68</v>
      </c>
      <c r="F134" s="338">
        <v>5.2499999999999998E-2</v>
      </c>
      <c r="G134" s="342">
        <f t="shared" si="153"/>
        <v>0.10929066786827124</v>
      </c>
      <c r="H134" s="350">
        <f t="shared" si="167"/>
        <v>7.4909245111820363E-3</v>
      </c>
      <c r="I134" s="357">
        <v>27.8</v>
      </c>
      <c r="J134" s="357">
        <v>25.61</v>
      </c>
      <c r="K134" s="340">
        <f t="shared" si="124"/>
        <v>26.704999999999998</v>
      </c>
      <c r="L134" s="340">
        <v>1.3</v>
      </c>
      <c r="M134" s="338">
        <v>0.05</v>
      </c>
      <c r="N134" s="342">
        <f t="shared" si="125"/>
        <v>0.10484698477313725</v>
      </c>
      <c r="O134" s="350">
        <f t="shared" si="126"/>
        <v>7.0757894820535515E-3</v>
      </c>
      <c r="W134" s="365">
        <v>61.19</v>
      </c>
      <c r="X134" s="365">
        <v>51.49</v>
      </c>
      <c r="Y134" s="344">
        <f t="shared" si="139"/>
        <v>56.34</v>
      </c>
      <c r="Z134" s="344">
        <v>0.48</v>
      </c>
      <c r="AA134" s="345">
        <v>0.1075</v>
      </c>
      <c r="AB134" s="342">
        <f t="shared" si="140"/>
        <v>0.11746563095953522</v>
      </c>
      <c r="AC134" s="350">
        <f t="shared" si="141"/>
        <v>1.2713665559849114E-2</v>
      </c>
      <c r="AD134" s="365">
        <v>54.88</v>
      </c>
      <c r="AE134" s="365">
        <v>46.79</v>
      </c>
      <c r="AF134" s="344">
        <f t="shared" si="84"/>
        <v>50.835000000000001</v>
      </c>
      <c r="AG134" s="344">
        <f t="shared" si="166"/>
        <v>0.88</v>
      </c>
      <c r="AH134" s="345">
        <v>0.1167</v>
      </c>
      <c r="AI134" s="342">
        <f t="shared" si="85"/>
        <v>0.13718798594429904</v>
      </c>
      <c r="AJ134" s="350">
        <f t="shared" si="86"/>
        <v>2.4225354500533109E-2</v>
      </c>
      <c r="BF134" s="365">
        <v>46.84</v>
      </c>
      <c r="BG134" s="365">
        <v>39.29</v>
      </c>
      <c r="BH134" s="344">
        <f t="shared" si="157"/>
        <v>43.064999999999998</v>
      </c>
      <c r="BI134" s="344">
        <v>1.86</v>
      </c>
      <c r="BJ134" s="345">
        <v>4.2500000000000003E-2</v>
      </c>
      <c r="BK134" s="342">
        <f t="shared" si="158"/>
        <v>9.0710107372898863E-2</v>
      </c>
      <c r="BL134" s="350">
        <f t="shared" si="159"/>
        <v>5.0818262126982958E-3</v>
      </c>
      <c r="BT134" s="365">
        <v>49.56</v>
      </c>
      <c r="BU134" s="365">
        <v>43.66</v>
      </c>
      <c r="BV134" s="343">
        <f t="shared" si="154"/>
        <v>46.61</v>
      </c>
      <c r="BW134" s="344">
        <v>1.5</v>
      </c>
      <c r="BX134" s="345">
        <v>4.8300000000000003E-2</v>
      </c>
      <c r="BY134" s="342">
        <f t="shared" si="155"/>
        <v>8.4265592960309554E-2</v>
      </c>
      <c r="BZ134" s="350">
        <f t="shared" si="156"/>
        <v>2.9345432941159581E-3</v>
      </c>
      <c r="CH134" s="365">
        <v>46.59</v>
      </c>
      <c r="CI134" s="365">
        <v>41.8</v>
      </c>
      <c r="CJ134" s="344">
        <f t="shared" si="136"/>
        <v>44.195</v>
      </c>
      <c r="CK134" s="344">
        <v>1.52</v>
      </c>
      <c r="CL134" s="364">
        <v>9.0700000000000003E-2</v>
      </c>
      <c r="CM134" s="342">
        <f t="shared" si="137"/>
        <v>0.13072614255492687</v>
      </c>
      <c r="CN134" s="350">
        <f t="shared" si="138"/>
        <v>1.6135320826368562E-2</v>
      </c>
      <c r="CV134" s="365">
        <v>29.2</v>
      </c>
      <c r="CW134" s="365">
        <v>26.19</v>
      </c>
      <c r="CX134" s="344">
        <f t="shared" si="160"/>
        <v>27.695</v>
      </c>
      <c r="CY134" s="344">
        <v>1.04</v>
      </c>
      <c r="CZ134" s="345">
        <v>5.7500000000000002E-2</v>
      </c>
      <c r="DA134" s="342">
        <f t="shared" si="161"/>
        <v>9.9924915557072724E-2</v>
      </c>
      <c r="DB134" s="350">
        <f t="shared" si="162"/>
        <v>5.7196443486365539E-3</v>
      </c>
      <c r="DJ134" s="365">
        <v>37.47</v>
      </c>
      <c r="DK134" s="365">
        <v>33.1</v>
      </c>
      <c r="DL134" s="344">
        <f t="shared" si="148"/>
        <v>35.284999999999997</v>
      </c>
      <c r="DM134" s="344">
        <v>1.08</v>
      </c>
      <c r="DN134" s="342">
        <v>6.6699999999999995E-2</v>
      </c>
      <c r="DO134" s="342">
        <f t="shared" si="149"/>
        <v>0.10148531568344854</v>
      </c>
      <c r="DP134" s="350">
        <f t="shared" si="150"/>
        <v>2.9085963126796121E-3</v>
      </c>
      <c r="DQ134" s="365">
        <v>30.69</v>
      </c>
      <c r="DR134" s="365">
        <v>27.56</v>
      </c>
      <c r="DS134" s="344">
        <f t="shared" si="163"/>
        <v>29.125</v>
      </c>
      <c r="DT134" s="344">
        <v>0.9</v>
      </c>
      <c r="DU134" s="345">
        <v>0.06</v>
      </c>
      <c r="DV134" s="342">
        <f t="shared" si="164"/>
        <v>9.4902190694808208E-2</v>
      </c>
      <c r="DW134" s="350">
        <f t="shared" si="165"/>
        <v>3.3896388781355048E-3</v>
      </c>
      <c r="ES134" s="365">
        <v>54.64</v>
      </c>
      <c r="ET134" s="365">
        <v>46.91</v>
      </c>
      <c r="EU134" s="344">
        <f t="shared" si="103"/>
        <v>50.774999999999999</v>
      </c>
      <c r="EV134" s="344">
        <v>0.49199999999999999</v>
      </c>
      <c r="EW134" s="342">
        <v>0.09</v>
      </c>
      <c r="EX134" s="342">
        <v>0.10116037667928324</v>
      </c>
      <c r="EY134" s="350">
        <f t="shared" si="104"/>
        <v>2.46083522775047E-2</v>
      </c>
      <c r="FA134" s="346">
        <v>2.5350000000000001</v>
      </c>
      <c r="FB134" s="346">
        <v>2.496</v>
      </c>
      <c r="FD134" s="346">
        <v>4.0030000000000001</v>
      </c>
      <c r="FE134" s="346">
        <v>6.5309999999999997</v>
      </c>
      <c r="FI134" s="346">
        <v>2.0720000000000001</v>
      </c>
      <c r="FK134" s="346">
        <v>1.288</v>
      </c>
      <c r="FM134" s="344">
        <v>4.5650000000000004</v>
      </c>
      <c r="FO134" s="344">
        <v>2.117</v>
      </c>
      <c r="FQ134" s="344">
        <v>1.06</v>
      </c>
      <c r="FR134" s="344">
        <v>1.321</v>
      </c>
      <c r="FV134" s="344">
        <v>8.9969999999999999</v>
      </c>
      <c r="FW134" s="344">
        <f t="shared" si="105"/>
        <v>36.984999999999999</v>
      </c>
      <c r="FX134" s="342">
        <f t="shared" si="106"/>
        <v>0.11228365620375702</v>
      </c>
    </row>
    <row r="135" spans="1:182">
      <c r="A135" s="349">
        <v>39692</v>
      </c>
      <c r="B135" s="357">
        <v>35.01</v>
      </c>
      <c r="C135" s="357">
        <v>30.6</v>
      </c>
      <c r="D135" s="337">
        <f t="shared" si="152"/>
        <v>32.805</v>
      </c>
      <c r="E135" s="337">
        <v>1.68</v>
      </c>
      <c r="F135" s="338">
        <v>4.8300000000000003E-2</v>
      </c>
      <c r="G135" s="342">
        <f t="shared" si="153"/>
        <v>0.10596344113060963</v>
      </c>
      <c r="H135" s="350">
        <f t="shared" si="167"/>
        <v>8.9176049762768449E-3</v>
      </c>
      <c r="I135" s="357">
        <v>28.66</v>
      </c>
      <c r="J135" s="357">
        <v>25.52</v>
      </c>
      <c r="K135" s="340">
        <f t="shared" si="124"/>
        <v>27.09</v>
      </c>
      <c r="L135" s="340">
        <v>1.3</v>
      </c>
      <c r="M135" s="338">
        <v>0.05</v>
      </c>
      <c r="N135" s="342">
        <f t="shared" si="125"/>
        <v>0.10405277411525038</v>
      </c>
      <c r="O135" s="350">
        <f t="shared" si="126"/>
        <v>9.1326212781566631E-3</v>
      </c>
      <c r="W135" s="365">
        <v>56.75</v>
      </c>
      <c r="X135" s="365">
        <v>41.03</v>
      </c>
      <c r="Y135" s="344">
        <f t="shared" si="139"/>
        <v>48.89</v>
      </c>
      <c r="Z135" s="344">
        <v>0.48</v>
      </c>
      <c r="AA135" s="345">
        <v>0.1075</v>
      </c>
      <c r="AB135" s="342">
        <v>0.1167</v>
      </c>
      <c r="AC135" s="350">
        <f t="shared" si="141"/>
        <v>1.1355722701451715E-2</v>
      </c>
      <c r="AD135" s="365">
        <v>49.19</v>
      </c>
      <c r="AE135" s="365">
        <v>33.619999999999997</v>
      </c>
      <c r="AF135" s="344">
        <f t="shared" si="84"/>
        <v>41.405000000000001</v>
      </c>
      <c r="AG135" s="344">
        <f t="shared" si="166"/>
        <v>0.88</v>
      </c>
      <c r="AH135" s="345">
        <v>0.1167</v>
      </c>
      <c r="AI135" s="342">
        <f t="shared" si="85"/>
        <v>0.14189327412750785</v>
      </c>
      <c r="AJ135" s="350">
        <f t="shared" si="86"/>
        <v>2.2584107274870542E-2</v>
      </c>
      <c r="BF135" s="365">
        <v>51.99</v>
      </c>
      <c r="BG135" s="365">
        <v>42</v>
      </c>
      <c r="BH135" s="344">
        <f t="shared" si="157"/>
        <v>46.995000000000005</v>
      </c>
      <c r="BI135" s="344">
        <v>1.86</v>
      </c>
      <c r="BJ135" s="345">
        <v>4.2500000000000003E-2</v>
      </c>
      <c r="BK135" s="342">
        <f t="shared" si="158"/>
        <v>8.6615667222626813E-2</v>
      </c>
      <c r="BL135" s="350">
        <f t="shared" si="159"/>
        <v>6.3417319994685736E-3</v>
      </c>
      <c r="BT135" s="365">
        <v>78.55</v>
      </c>
      <c r="BU135" s="365">
        <v>20</v>
      </c>
      <c r="BV135" s="343">
        <f t="shared" si="154"/>
        <v>49.274999999999999</v>
      </c>
      <c r="BW135" s="344">
        <v>1.5</v>
      </c>
      <c r="BX135" s="345">
        <v>4.8300000000000003E-2</v>
      </c>
      <c r="BY135" s="342">
        <f t="shared" si="155"/>
        <v>8.2297088531516405E-2</v>
      </c>
      <c r="BZ135" s="350">
        <f t="shared" si="156"/>
        <v>3.9131373886224924E-3</v>
      </c>
      <c r="CH135" s="365">
        <v>45.97</v>
      </c>
      <c r="CI135" s="365">
        <v>33</v>
      </c>
      <c r="CJ135" s="344">
        <f t="shared" si="136"/>
        <v>39.484999999999999</v>
      </c>
      <c r="CK135" s="344">
        <v>1.6</v>
      </c>
      <c r="CL135" s="364">
        <v>8.5999999999999993E-2</v>
      </c>
      <c r="CM135" s="342">
        <f t="shared" si="137"/>
        <v>0.13306895346552183</v>
      </c>
      <c r="CN135" s="350">
        <f t="shared" si="138"/>
        <v>1.5542909179944357E-2</v>
      </c>
      <c r="CV135" s="365">
        <v>35.29</v>
      </c>
      <c r="CW135" s="365">
        <v>27.53</v>
      </c>
      <c r="CX135" s="344">
        <f t="shared" si="160"/>
        <v>31.41</v>
      </c>
      <c r="CY135" s="344">
        <v>1.04</v>
      </c>
      <c r="CZ135" s="345">
        <v>7.9299999999999995E-2</v>
      </c>
      <c r="DA135" s="342">
        <f t="shared" si="161"/>
        <v>0.1174114974782372</v>
      </c>
      <c r="DB135" s="350">
        <f t="shared" si="162"/>
        <v>9.9304485559123402E-3</v>
      </c>
      <c r="DJ135" s="365"/>
      <c r="DK135" s="365"/>
      <c r="DL135" s="344"/>
      <c r="DM135" s="344"/>
      <c r="DO135" s="342"/>
      <c r="DP135" s="350"/>
      <c r="DQ135" s="365">
        <v>33.29</v>
      </c>
      <c r="DR135" s="365">
        <v>28.27</v>
      </c>
      <c r="DS135" s="344">
        <f t="shared" si="163"/>
        <v>30.78</v>
      </c>
      <c r="DT135" s="344">
        <v>0.9</v>
      </c>
      <c r="DU135" s="345">
        <v>0.06</v>
      </c>
      <c r="DV135" s="342">
        <f t="shared" si="164"/>
        <v>9.3003921666436451E-2</v>
      </c>
      <c r="DW135" s="350">
        <f t="shared" si="165"/>
        <v>3.7080250695959828E-3</v>
      </c>
      <c r="ES135" s="365">
        <v>50.69</v>
      </c>
      <c r="ET135" s="365">
        <v>36.96</v>
      </c>
      <c r="EU135" s="344">
        <f t="shared" si="103"/>
        <v>43.825000000000003</v>
      </c>
      <c r="EV135" s="344">
        <v>0.49199999999999999</v>
      </c>
      <c r="EW135" s="342">
        <v>0.09</v>
      </c>
      <c r="EX135" s="342">
        <v>0.1029380901180319</v>
      </c>
      <c r="EY135" s="350">
        <f t="shared" si="104"/>
        <v>2.1574478036169319E-2</v>
      </c>
      <c r="FA135" s="346">
        <v>2.4</v>
      </c>
      <c r="FB135" s="346">
        <v>2.5030000000000001</v>
      </c>
      <c r="FD135" s="346">
        <v>2.7749999999999999</v>
      </c>
      <c r="FE135" s="346">
        <v>4.5389999999999997</v>
      </c>
      <c r="FI135" s="346">
        <v>2.0880000000000001</v>
      </c>
      <c r="FK135" s="346">
        <v>1.3560000000000001</v>
      </c>
      <c r="FM135" s="344">
        <v>3.331</v>
      </c>
      <c r="FO135" s="344">
        <v>2.4119999999999999</v>
      </c>
      <c r="FR135" s="344">
        <v>1.137</v>
      </c>
      <c r="FV135" s="344">
        <v>5.9770000000000003</v>
      </c>
      <c r="FW135" s="344">
        <f t="shared" si="105"/>
        <v>28.518000000000001</v>
      </c>
      <c r="FX135" s="342">
        <f t="shared" si="106"/>
        <v>0.11300078646046882</v>
      </c>
    </row>
    <row r="136" spans="1:182">
      <c r="A136" s="349">
        <v>39722</v>
      </c>
      <c r="B136" s="357">
        <v>32.07</v>
      </c>
      <c r="C136" s="357">
        <v>24.02</v>
      </c>
      <c r="D136" s="337">
        <f t="shared" si="152"/>
        <v>28.045000000000002</v>
      </c>
      <c r="E136" s="337">
        <v>1.68</v>
      </c>
      <c r="F136" s="338">
        <v>4.8300000000000003E-2</v>
      </c>
      <c r="G136" s="342">
        <f t="shared" si="153"/>
        <v>0.11598174306740261</v>
      </c>
      <c r="H136" s="350">
        <f t="shared" si="167"/>
        <v>9.8137104234091391E-3</v>
      </c>
      <c r="I136" s="357">
        <v>28.25</v>
      </c>
      <c r="J136" s="357">
        <v>19.68</v>
      </c>
      <c r="K136" s="340">
        <f t="shared" si="124"/>
        <v>23.965</v>
      </c>
      <c r="L136" s="340">
        <v>1.3</v>
      </c>
      <c r="M136" s="338">
        <v>0.05</v>
      </c>
      <c r="N136" s="342">
        <f t="shared" si="125"/>
        <v>0.11125194129644145</v>
      </c>
      <c r="O136" s="350">
        <f t="shared" si="126"/>
        <v>8.8730521625642097E-3</v>
      </c>
      <c r="W136" s="365">
        <v>45.5</v>
      </c>
      <c r="X136" s="365">
        <v>24.59</v>
      </c>
      <c r="Y136" s="344">
        <f t="shared" si="139"/>
        <v>35.045000000000002</v>
      </c>
      <c r="Z136" s="344">
        <v>0.48</v>
      </c>
      <c r="AA136" s="345">
        <v>0.1075</v>
      </c>
      <c r="AB136" s="342">
        <v>0.1167</v>
      </c>
      <c r="AC136" s="350">
        <f t="shared" si="141"/>
        <v>1.0183327291183293E-2</v>
      </c>
      <c r="AD136" s="365">
        <v>36.700000000000003</v>
      </c>
      <c r="AE136" s="365">
        <v>20.71</v>
      </c>
      <c r="AF136" s="344">
        <f t="shared" si="84"/>
        <v>28.705000000000002</v>
      </c>
      <c r="AG136" s="344">
        <f t="shared" si="166"/>
        <v>0.88</v>
      </c>
      <c r="AH136" s="345">
        <v>0.1167</v>
      </c>
      <c r="AI136" s="342">
        <f t="shared" si="85"/>
        <v>0.15317455542803748</v>
      </c>
      <c r="AJ136" s="350">
        <f t="shared" si="86"/>
        <v>2.2517503707246658E-2</v>
      </c>
      <c r="BD136" s="351"/>
      <c r="BE136" s="351"/>
      <c r="BF136" s="365">
        <v>48.42</v>
      </c>
      <c r="BG136" s="365">
        <v>35.25</v>
      </c>
      <c r="BH136" s="344">
        <f t="shared" si="157"/>
        <v>41.835000000000001</v>
      </c>
      <c r="BI136" s="344">
        <v>1.86</v>
      </c>
      <c r="BJ136" s="345">
        <v>4.2500000000000003E-2</v>
      </c>
      <c r="BK136" s="342">
        <f t="shared" si="158"/>
        <v>9.215237709350399E-2</v>
      </c>
      <c r="BL136" s="350">
        <f t="shared" si="159"/>
        <v>6.9688898860589205E-3</v>
      </c>
      <c r="BT136" s="365">
        <v>53.71</v>
      </c>
      <c r="BU136" s="365">
        <v>36.61</v>
      </c>
      <c r="BV136" s="343">
        <f t="shared" si="154"/>
        <v>45.16</v>
      </c>
      <c r="BW136" s="344">
        <v>1.5</v>
      </c>
      <c r="BX136" s="345">
        <v>4.8300000000000003E-2</v>
      </c>
      <c r="BY136" s="342">
        <f t="shared" si="155"/>
        <v>8.5435500184465107E-2</v>
      </c>
      <c r="BZ136" s="350">
        <f t="shared" si="156"/>
        <v>4.1658478736987222E-3</v>
      </c>
      <c r="CH136" s="365">
        <v>34.979999999999997</v>
      </c>
      <c r="CI136" s="365">
        <v>21.56</v>
      </c>
      <c r="CJ136" s="344">
        <f t="shared" si="136"/>
        <v>28.269999999999996</v>
      </c>
      <c r="CK136" s="344">
        <v>1.6</v>
      </c>
      <c r="CL136" s="364">
        <v>9.0700000000000003E-2</v>
      </c>
      <c r="CM136" s="342">
        <f t="shared" si="137"/>
        <v>0.15714559860038912</v>
      </c>
      <c r="CN136" s="350">
        <f t="shared" si="138"/>
        <v>1.9876776157075025E-2</v>
      </c>
      <c r="CV136" s="365">
        <v>33.96</v>
      </c>
      <c r="CW136" s="365">
        <v>20.52</v>
      </c>
      <c r="CX136" s="344">
        <f t="shared" si="160"/>
        <v>27.240000000000002</v>
      </c>
      <c r="CY136" s="344">
        <v>1.04</v>
      </c>
      <c r="CZ136" s="345">
        <v>7.9299999999999995E-2</v>
      </c>
      <c r="DA136" s="342">
        <f t="shared" si="161"/>
        <v>0.12333362121824365</v>
      </c>
      <c r="DB136" s="350">
        <f t="shared" si="162"/>
        <v>1.0704056307876859E-2</v>
      </c>
      <c r="DJ136" s="365"/>
      <c r="DK136" s="365"/>
      <c r="DL136" s="344"/>
      <c r="DM136" s="344"/>
      <c r="DO136" s="342"/>
      <c r="DP136" s="350"/>
      <c r="DQ136" s="365">
        <v>30.78</v>
      </c>
      <c r="DR136" s="365">
        <v>21.46</v>
      </c>
      <c r="DS136" s="344">
        <f t="shared" si="163"/>
        <v>26.12</v>
      </c>
      <c r="DT136" s="344">
        <v>0.9</v>
      </c>
      <c r="DU136" s="345">
        <v>0.06</v>
      </c>
      <c r="DV136" s="342">
        <f t="shared" si="164"/>
        <v>9.8972118667131515E-2</v>
      </c>
      <c r="DW136" s="350">
        <f t="shared" si="165"/>
        <v>4.610613851771461E-3</v>
      </c>
      <c r="ES136" s="365">
        <v>40.35</v>
      </c>
      <c r="ET136" s="365">
        <v>20.66</v>
      </c>
      <c r="EU136" s="344">
        <f t="shared" si="103"/>
        <v>30.505000000000003</v>
      </c>
      <c r="EV136" s="344">
        <v>0.49199999999999999</v>
      </c>
      <c r="EW136" s="342">
        <v>0.09</v>
      </c>
      <c r="EX136" s="342">
        <v>0.10862348382788989</v>
      </c>
      <c r="EY136" s="350">
        <f t="shared" si="104"/>
        <v>2.3584180852857906E-2</v>
      </c>
      <c r="FA136" s="346">
        <v>2.3340000000000001</v>
      </c>
      <c r="FB136" s="346">
        <v>2.2000000000000002</v>
      </c>
      <c r="FD136" s="346">
        <v>2.407</v>
      </c>
      <c r="FE136" s="346">
        <v>4.0549999999999997</v>
      </c>
      <c r="FI136" s="346">
        <v>2.0859999999999999</v>
      </c>
      <c r="FK136" s="346">
        <v>1.345</v>
      </c>
      <c r="FM136" s="344">
        <v>3.4889999999999999</v>
      </c>
      <c r="FO136" s="344">
        <v>2.3940000000000001</v>
      </c>
      <c r="FR136" s="344">
        <v>1.2849999999999999</v>
      </c>
      <c r="FV136" s="344">
        <v>5.9889999999999999</v>
      </c>
      <c r="FW136" s="344">
        <f t="shared" si="105"/>
        <v>27.584000000000003</v>
      </c>
      <c r="FX136" s="342">
        <f t="shared" si="106"/>
        <v>0.12129795851374219</v>
      </c>
    </row>
    <row r="137" spans="1:182">
      <c r="A137" s="349">
        <v>39753</v>
      </c>
      <c r="B137" s="357">
        <v>31</v>
      </c>
      <c r="C137" s="357">
        <v>25.95</v>
      </c>
      <c r="D137" s="337">
        <f t="shared" si="152"/>
        <v>28.475000000000001</v>
      </c>
      <c r="E137" s="337">
        <v>1.68</v>
      </c>
      <c r="F137" s="338">
        <v>4.8300000000000003E-2</v>
      </c>
      <c r="G137" s="342">
        <f t="shared" si="153"/>
        <v>0.11493594822816133</v>
      </c>
      <c r="H137" s="350">
        <f t="shared" si="167"/>
        <v>1.0001577488934812E-2</v>
      </c>
      <c r="I137" s="357">
        <v>25.23</v>
      </c>
      <c r="J137" s="357">
        <v>22.26</v>
      </c>
      <c r="K137" s="340">
        <f t="shared" si="124"/>
        <v>23.745000000000001</v>
      </c>
      <c r="L137" s="340">
        <v>1.3</v>
      </c>
      <c r="M137" s="338">
        <v>0.05</v>
      </c>
      <c r="N137" s="342">
        <f t="shared" si="125"/>
        <v>0.11183168293256207</v>
      </c>
      <c r="O137" s="350">
        <f t="shared" si="126"/>
        <v>9.5630841816696545E-3</v>
      </c>
      <c r="W137" s="365">
        <v>34.35</v>
      </c>
      <c r="X137" s="365">
        <v>23</v>
      </c>
      <c r="Y137" s="344">
        <f t="shared" si="139"/>
        <v>28.675000000000001</v>
      </c>
      <c r="Z137" s="344">
        <v>0.48</v>
      </c>
      <c r="AA137" s="345">
        <v>0.1075</v>
      </c>
      <c r="AB137" s="342">
        <f>+((((((Z137/4)*(1+AA137)^0.25))/(Y137*0.95))+(1+AA137)^(0.25))^4)-1</f>
        <v>0.12714384677929425</v>
      </c>
      <c r="AC137" s="350">
        <f t="shared" si="141"/>
        <v>1.0566209254720982E-2</v>
      </c>
      <c r="AD137" s="365">
        <v>34.979999999999997</v>
      </c>
      <c r="AE137" s="365">
        <v>24.73</v>
      </c>
      <c r="AF137" s="344">
        <f t="shared" si="84"/>
        <v>29.854999999999997</v>
      </c>
      <c r="AG137" s="344">
        <f t="shared" si="166"/>
        <v>0.88</v>
      </c>
      <c r="AH137" s="345">
        <v>0.1167</v>
      </c>
      <c r="AI137" s="342">
        <f t="shared" si="85"/>
        <v>0.15175325177525223</v>
      </c>
      <c r="AJ137" s="350">
        <f t="shared" si="86"/>
        <v>2.4925710066137259E-2</v>
      </c>
      <c r="BD137" s="351"/>
      <c r="BE137" s="351"/>
      <c r="BF137" s="365">
        <v>47.6</v>
      </c>
      <c r="BG137" s="365">
        <v>34.46</v>
      </c>
      <c r="BH137" s="344">
        <f t="shared" si="157"/>
        <v>41.03</v>
      </c>
      <c r="BI137" s="344">
        <v>1.86</v>
      </c>
      <c r="BJ137" s="345">
        <v>4.2500000000000003E-2</v>
      </c>
      <c r="BK137" s="342">
        <f t="shared" si="158"/>
        <v>9.314394663978609E-2</v>
      </c>
      <c r="BL137" s="350">
        <f t="shared" si="159"/>
        <v>6.4610746982244642E-3</v>
      </c>
      <c r="BT137" s="365">
        <v>52.39</v>
      </c>
      <c r="BU137" s="365">
        <v>45.59</v>
      </c>
      <c r="BV137" s="343">
        <f t="shared" si="154"/>
        <v>48.99</v>
      </c>
      <c r="BW137" s="344">
        <v>1.5</v>
      </c>
      <c r="BX137" s="345">
        <v>4.8300000000000003E-2</v>
      </c>
      <c r="BY137" s="342">
        <f t="shared" si="155"/>
        <v>8.2497254307026813E-2</v>
      </c>
      <c r="BZ137" s="350">
        <f t="shared" si="156"/>
        <v>4.1048353417098673E-3</v>
      </c>
      <c r="CH137" s="365">
        <v>32.520000000000003</v>
      </c>
      <c r="CI137" s="365">
        <v>23.51</v>
      </c>
      <c r="CJ137" s="344">
        <f t="shared" si="136"/>
        <v>28.015000000000001</v>
      </c>
      <c r="CK137" s="344">
        <v>1.6</v>
      </c>
      <c r="CL137" s="364">
        <v>9.0700000000000003E-2</v>
      </c>
      <c r="CM137" s="342">
        <f t="shared" si="137"/>
        <v>0.15776400571138471</v>
      </c>
      <c r="CN137" s="350">
        <f t="shared" si="138"/>
        <v>1.8205594546693727E-2</v>
      </c>
      <c r="CV137" s="365">
        <v>34.19</v>
      </c>
      <c r="CW137" s="365">
        <v>28.845199999999998</v>
      </c>
      <c r="CX137" s="344">
        <f t="shared" si="160"/>
        <v>31.517599999999998</v>
      </c>
      <c r="CY137" s="344">
        <v>1.04</v>
      </c>
      <c r="CZ137" s="345">
        <v>7.9299999999999995E-2</v>
      </c>
      <c r="DA137" s="342">
        <f t="shared" si="161"/>
        <v>0.11727969392617332</v>
      </c>
      <c r="DB137" s="350">
        <f t="shared" si="162"/>
        <v>1.0867650511733178E-2</v>
      </c>
      <c r="DJ137" s="365"/>
      <c r="DK137" s="365"/>
      <c r="DQ137" s="365">
        <v>26.84</v>
      </c>
      <c r="DR137" s="365">
        <v>21.11</v>
      </c>
      <c r="DS137" s="344">
        <f t="shared" si="163"/>
        <v>23.975000000000001</v>
      </c>
      <c r="DT137" s="344">
        <v>0.9</v>
      </c>
      <c r="DU137" s="345">
        <v>0.06</v>
      </c>
      <c r="DV137" s="342">
        <f t="shared" si="164"/>
        <v>0.10251049956662661</v>
      </c>
      <c r="DW137" s="350">
        <f t="shared" si="165"/>
        <v>4.3868582937729864E-3</v>
      </c>
      <c r="DX137" s="364"/>
      <c r="DY137" s="371"/>
      <c r="EK137" s="351"/>
      <c r="EL137" s="365"/>
      <c r="EM137" s="365"/>
      <c r="EN137" s="365"/>
      <c r="EO137" s="365"/>
      <c r="EP137" s="365"/>
      <c r="EQ137" s="365"/>
      <c r="ES137" s="365">
        <v>35.26</v>
      </c>
      <c r="ET137" s="365">
        <v>22.59</v>
      </c>
      <c r="EU137" s="344">
        <f t="shared" si="103"/>
        <v>28.924999999999997</v>
      </c>
      <c r="EV137" s="344">
        <v>0.49199999999999999</v>
      </c>
      <c r="EW137" s="342">
        <v>0.09</v>
      </c>
      <c r="EX137" s="342">
        <v>0.10964760008072094</v>
      </c>
      <c r="EY137" s="350">
        <f t="shared" si="104"/>
        <v>2.3040481435156204E-2</v>
      </c>
      <c r="FA137" s="346">
        <v>2.3119999999999998</v>
      </c>
      <c r="FB137" s="346">
        <v>2.2719999999999998</v>
      </c>
      <c r="FD137" s="346">
        <v>2.2080000000000002</v>
      </c>
      <c r="FE137" s="346">
        <v>4.3639999999999999</v>
      </c>
      <c r="FI137" s="346">
        <v>1.843</v>
      </c>
      <c r="FK137" s="346">
        <v>1.3220000000000001</v>
      </c>
      <c r="FM137" s="344">
        <v>3.0659999999999998</v>
      </c>
      <c r="FO137" s="344">
        <v>2.4620000000000002</v>
      </c>
      <c r="FR137" s="344">
        <v>1.137</v>
      </c>
      <c r="FV137" s="344">
        <v>5.5830000000000002</v>
      </c>
      <c r="FW137" s="344">
        <f t="shared" si="105"/>
        <v>26.568999999999996</v>
      </c>
      <c r="FX137" s="342">
        <f t="shared" si="106"/>
        <v>0.12212307581875312</v>
      </c>
    </row>
    <row r="138" spans="1:182">
      <c r="A138" s="349">
        <v>39783</v>
      </c>
      <c r="B138" s="357">
        <v>31.39</v>
      </c>
      <c r="C138" s="357">
        <v>26.9</v>
      </c>
      <c r="D138" s="337">
        <f t="shared" si="152"/>
        <v>29.145</v>
      </c>
      <c r="E138" s="337">
        <v>1.68</v>
      </c>
      <c r="F138" s="338">
        <v>4.2500000000000003E-2</v>
      </c>
      <c r="G138" s="342">
        <f t="shared" si="153"/>
        <v>0.107209318756325</v>
      </c>
      <c r="H138" s="350">
        <f t="shared" si="167"/>
        <v>8.6255817798104803E-3</v>
      </c>
      <c r="I138" s="357">
        <v>24.97</v>
      </c>
      <c r="J138" s="357">
        <v>21.98</v>
      </c>
      <c r="K138" s="340">
        <f t="shared" si="124"/>
        <v>23.475000000000001</v>
      </c>
      <c r="L138" s="340">
        <v>1.3</v>
      </c>
      <c r="M138" s="338">
        <v>0.05</v>
      </c>
      <c r="N138" s="342">
        <f t="shared" si="125"/>
        <v>0.11255835549135829</v>
      </c>
      <c r="O138" s="350">
        <f t="shared" si="126"/>
        <v>8.3110476138808613E-3</v>
      </c>
      <c r="W138" s="365">
        <v>31.65</v>
      </c>
      <c r="X138" s="365">
        <v>24.84</v>
      </c>
      <c r="Y138" s="344">
        <f t="shared" si="139"/>
        <v>28.244999999999997</v>
      </c>
      <c r="Z138" s="344">
        <v>0.48</v>
      </c>
      <c r="AA138" s="345">
        <v>3.7499999999999999E-2</v>
      </c>
      <c r="AB138" s="342">
        <f>+((((((Z138/4)*(1+AA138)^0.25))/(Y138*0.95))+(1+AA138)^(0.25))^4)-1</f>
        <v>5.6184281891580312E-2</v>
      </c>
      <c r="AC138" s="350">
        <f t="shared" si="141"/>
        <v>4.0088489229278615E-3</v>
      </c>
      <c r="AD138" s="365">
        <v>33.880000000000003</v>
      </c>
      <c r="AE138" s="365">
        <v>26.09</v>
      </c>
      <c r="AF138" s="344">
        <f t="shared" si="84"/>
        <v>29.984999999999999</v>
      </c>
      <c r="AG138" s="344">
        <f t="shared" si="166"/>
        <v>0.88</v>
      </c>
      <c r="AH138" s="345">
        <v>0.1167</v>
      </c>
      <c r="AI138" s="342">
        <f t="shared" si="85"/>
        <v>0.15159952013332312</v>
      </c>
      <c r="AJ138" s="350">
        <f t="shared" si="86"/>
        <v>2.1908799234532247E-2</v>
      </c>
      <c r="BD138" s="351"/>
      <c r="BE138" s="351"/>
      <c r="BF138" s="365">
        <v>39.5</v>
      </c>
      <c r="BG138" s="365">
        <v>32.53</v>
      </c>
      <c r="BH138" s="344">
        <f t="shared" si="157"/>
        <v>36.015000000000001</v>
      </c>
      <c r="BI138" s="344">
        <v>1.86</v>
      </c>
      <c r="BJ138" s="345">
        <v>2.8500000000000001E-2</v>
      </c>
      <c r="BK138" s="342">
        <f t="shared" si="158"/>
        <v>8.5562879933180458E-2</v>
      </c>
      <c r="BL138" s="350">
        <f t="shared" si="159"/>
        <v>4.3804699347677707E-3</v>
      </c>
      <c r="BM138" s="365">
        <v>11.97</v>
      </c>
      <c r="BN138" s="365">
        <v>10.45</v>
      </c>
      <c r="BO138" s="343">
        <f t="shared" ref="BO138:BO181" si="168">AVERAGE(BM138:BN138)</f>
        <v>11.21</v>
      </c>
      <c r="BP138" s="344">
        <v>0.92</v>
      </c>
      <c r="BQ138" s="345">
        <v>0.03</v>
      </c>
      <c r="BR138" s="342">
        <f t="shared" ref="BR138:BR161" si="169">+((((((BP138/4)*(1+BQ138)^0.25))/(BO138*0.95))+(1+BQ138)^(0.25))^4)-1</f>
        <v>0.12190504053351048</v>
      </c>
      <c r="BS138" s="350">
        <f t="shared" ref="BS138:BS161" si="170">BR138*(FJ138/$FW138)</f>
        <v>1.2342844402311226E-2</v>
      </c>
      <c r="BT138" s="365">
        <v>49.26</v>
      </c>
      <c r="BU138" s="365">
        <v>42.13</v>
      </c>
      <c r="BV138" s="343">
        <f t="shared" si="154"/>
        <v>45.695</v>
      </c>
      <c r="BW138" s="344">
        <v>1.58</v>
      </c>
      <c r="BX138" s="345">
        <v>4.7500000000000001E-2</v>
      </c>
      <c r="BY138" s="342">
        <f t="shared" si="155"/>
        <v>8.6149325283073175E-2</v>
      </c>
      <c r="BZ138" s="350">
        <f t="shared" si="156"/>
        <v>3.2355195399917974E-3</v>
      </c>
      <c r="CH138" s="365">
        <v>30.04</v>
      </c>
      <c r="CI138" s="365">
        <v>24.19</v>
      </c>
      <c r="CJ138" s="344">
        <f t="shared" si="136"/>
        <v>27.115000000000002</v>
      </c>
      <c r="CK138" s="344">
        <v>1.6</v>
      </c>
      <c r="CL138" s="364">
        <v>9.0700000000000003E-2</v>
      </c>
      <c r="CM138" s="342">
        <f t="shared" si="137"/>
        <v>0.16004172481981871</v>
      </c>
      <c r="CN138" s="350">
        <f t="shared" si="138"/>
        <v>1.6370836202511015E-2</v>
      </c>
      <c r="CV138" s="365">
        <v>32.94</v>
      </c>
      <c r="CW138" s="365">
        <v>29.21</v>
      </c>
      <c r="CX138" s="344">
        <f t="shared" si="160"/>
        <v>31.074999999999999</v>
      </c>
      <c r="CY138" s="344">
        <v>1.04</v>
      </c>
      <c r="CZ138" s="345">
        <v>7.8700000000000006E-2</v>
      </c>
      <c r="DA138" s="342">
        <f t="shared" si="161"/>
        <v>0.1172063554240721</v>
      </c>
      <c r="DB138" s="350">
        <f t="shared" si="162"/>
        <v>7.9612755531938244E-3</v>
      </c>
      <c r="DJ138" s="365">
        <v>40.58</v>
      </c>
      <c r="DK138" s="365">
        <v>33.58</v>
      </c>
      <c r="DL138" s="344">
        <f t="shared" ref="DL138:DL181" si="171">AVERAGE(DJ138:DK138)</f>
        <v>37.08</v>
      </c>
      <c r="DM138" s="344">
        <v>1.1359999999999999</v>
      </c>
      <c r="DN138" s="342">
        <v>7.0000000000000007E-2</v>
      </c>
      <c r="DO138" s="342">
        <f t="shared" ref="DO138:DO153" si="172">+((((((DM138/4)*(1+DN138)^0.25))/(DL138*0.95))+(1+DN138)^(0.25))^4)-1</f>
        <v>0.1049258747587889</v>
      </c>
      <c r="DP138" s="350">
        <f t="shared" ref="DP138:DP147" si="173">DO138*($FQ138/$FW138)</f>
        <v>3.9794851049003172E-3</v>
      </c>
      <c r="DQ138" s="365">
        <v>25.8</v>
      </c>
      <c r="DR138" s="365">
        <v>22.74</v>
      </c>
      <c r="DS138" s="344">
        <f t="shared" si="163"/>
        <v>24.27</v>
      </c>
      <c r="DT138" s="344">
        <v>0.9</v>
      </c>
      <c r="DU138" s="345">
        <v>0.06</v>
      </c>
      <c r="DV138" s="342">
        <f t="shared" si="164"/>
        <v>0.10198623731622636</v>
      </c>
      <c r="DW138" s="350">
        <f t="shared" si="165"/>
        <v>3.7069708672452604E-3</v>
      </c>
      <c r="DX138" s="364"/>
      <c r="DY138" s="371"/>
      <c r="EK138" s="351"/>
      <c r="EL138" s="365"/>
      <c r="EM138" s="365"/>
      <c r="EN138" s="365"/>
      <c r="EO138" s="365"/>
      <c r="EP138" s="365"/>
      <c r="EQ138" s="365"/>
      <c r="ES138" s="365">
        <v>34.1</v>
      </c>
      <c r="ET138" s="365">
        <v>24.26</v>
      </c>
      <c r="EU138" s="344">
        <f t="shared" si="103"/>
        <v>29.18</v>
      </c>
      <c r="EV138" s="344">
        <v>0.49199999999999999</v>
      </c>
      <c r="EW138" s="342">
        <v>0.09</v>
      </c>
      <c r="EX138" s="342">
        <v>0.10947476054659111</v>
      </c>
      <c r="EY138" s="350">
        <f t="shared" si="104"/>
        <v>2.138523691811433E-2</v>
      </c>
      <c r="FA138" s="346">
        <v>2.395</v>
      </c>
      <c r="FB138" s="346">
        <v>2.198</v>
      </c>
      <c r="FD138" s="346">
        <v>2.1240000000000001</v>
      </c>
      <c r="FE138" s="346">
        <v>4.3019999999999996</v>
      </c>
      <c r="FI138" s="346">
        <v>1.524</v>
      </c>
      <c r="FJ138" s="346">
        <v>3.0139999999999998</v>
      </c>
      <c r="FK138" s="346">
        <v>1.1180000000000001</v>
      </c>
      <c r="FM138" s="344">
        <v>3.0449999999999999</v>
      </c>
      <c r="FO138" s="344">
        <v>2.0219999999999998</v>
      </c>
      <c r="FQ138" s="344">
        <v>1.129</v>
      </c>
      <c r="FR138" s="344">
        <v>1.0820000000000001</v>
      </c>
      <c r="FV138" s="344">
        <v>5.8150000000000004</v>
      </c>
      <c r="FW138" s="344">
        <f t="shared" si="105"/>
        <v>29.768000000000001</v>
      </c>
      <c r="FX138" s="342">
        <f t="shared" si="106"/>
        <v>0.11621691607418699</v>
      </c>
      <c r="FY138" s="346"/>
      <c r="FZ138" s="346"/>
    </row>
    <row r="139" spans="1:182">
      <c r="A139" s="349">
        <v>39814</v>
      </c>
      <c r="B139" s="357">
        <v>32.11</v>
      </c>
      <c r="C139" s="357">
        <v>29.67</v>
      </c>
      <c r="D139" s="337">
        <f t="shared" si="152"/>
        <v>30.89</v>
      </c>
      <c r="E139" s="337">
        <v>1.68</v>
      </c>
      <c r="F139" s="338">
        <v>4.2500000000000003E-2</v>
      </c>
      <c r="G139" s="342">
        <f t="shared" si="153"/>
        <v>0.10347560924864485</v>
      </c>
      <c r="H139" s="350">
        <f t="shared" si="167"/>
        <v>8.4467208360905384E-3</v>
      </c>
      <c r="I139" s="357">
        <v>25.22</v>
      </c>
      <c r="J139" s="357">
        <v>23.2</v>
      </c>
      <c r="K139" s="340">
        <f t="shared" si="124"/>
        <v>24.21</v>
      </c>
      <c r="L139" s="340">
        <v>1.32</v>
      </c>
      <c r="M139" s="338">
        <v>0.05</v>
      </c>
      <c r="N139" s="342">
        <f t="shared" si="125"/>
        <v>0.11157160533646171</v>
      </c>
      <c r="O139" s="350">
        <f t="shared" si="126"/>
        <v>8.4075570393290222E-3</v>
      </c>
      <c r="W139" s="365">
        <v>33.909999999999997</v>
      </c>
      <c r="X139" s="365">
        <v>25.93</v>
      </c>
      <c r="Y139" s="344">
        <f t="shared" si="139"/>
        <v>29.919999999999998</v>
      </c>
      <c r="Z139" s="344">
        <v>0.48</v>
      </c>
      <c r="AA139" s="345">
        <v>3.5000000000000003E-2</v>
      </c>
      <c r="AB139" s="342">
        <f>+((((((Z139/4)*(1+AA139)^0.25))/(Y139*0.95))+(1+AA139)^(0.25))^4)-1</f>
        <v>5.2589183006715112E-2</v>
      </c>
      <c r="AC139" s="350">
        <f t="shared" si="141"/>
        <v>3.8379088146675822E-3</v>
      </c>
      <c r="AD139" s="365">
        <v>38.270000000000003</v>
      </c>
      <c r="AE139" s="365">
        <v>30.3</v>
      </c>
      <c r="AF139" s="344">
        <f t="shared" si="84"/>
        <v>34.285000000000004</v>
      </c>
      <c r="AG139" s="344">
        <f t="shared" si="166"/>
        <v>0.88</v>
      </c>
      <c r="AH139" s="345">
        <v>0.1167</v>
      </c>
      <c r="AI139" s="342">
        <f t="shared" si="85"/>
        <v>0.14717818608412503</v>
      </c>
      <c r="AJ139" s="350">
        <f t="shared" si="86"/>
        <v>2.3561941759261004E-2</v>
      </c>
      <c r="BF139" s="365">
        <v>35.89</v>
      </c>
      <c r="BG139" s="365">
        <v>31.95</v>
      </c>
      <c r="BH139" s="344">
        <f t="shared" si="157"/>
        <v>33.92</v>
      </c>
      <c r="BI139" s="344">
        <v>1.86</v>
      </c>
      <c r="BJ139" s="345">
        <v>2.8500000000000001E-2</v>
      </c>
      <c r="BK139" s="342">
        <f t="shared" si="158"/>
        <v>8.916340528457134E-2</v>
      </c>
      <c r="BL139" s="350">
        <f t="shared" si="159"/>
        <v>4.6139950194791961E-3</v>
      </c>
      <c r="BM139" s="365">
        <v>11.4</v>
      </c>
      <c r="BN139" s="365">
        <v>9.6</v>
      </c>
      <c r="BO139" s="343">
        <f t="shared" si="168"/>
        <v>10.5</v>
      </c>
      <c r="BP139" s="344">
        <v>0.92</v>
      </c>
      <c r="BQ139" s="345">
        <v>1.6E-2</v>
      </c>
      <c r="BR139" s="342">
        <f t="shared" si="169"/>
        <v>0.11299734083070745</v>
      </c>
      <c r="BS139" s="350">
        <f t="shared" si="170"/>
        <v>1.0577499281107513E-2</v>
      </c>
      <c r="BT139" s="365">
        <v>44.55</v>
      </c>
      <c r="BU139" s="365">
        <v>40.630000000000003</v>
      </c>
      <c r="BV139" s="343">
        <f t="shared" si="154"/>
        <v>42.59</v>
      </c>
      <c r="BW139" s="344">
        <v>1.58</v>
      </c>
      <c r="BX139" s="345">
        <v>4.7500000000000001E-2</v>
      </c>
      <c r="BY139" s="342">
        <f t="shared" si="155"/>
        <v>8.9008249572829046E-2</v>
      </c>
      <c r="BZ139" s="350">
        <f t="shared" si="156"/>
        <v>3.3790247168060707E-3</v>
      </c>
      <c r="CH139" s="365">
        <v>31.74</v>
      </c>
      <c r="CI139" s="365">
        <v>27.05</v>
      </c>
      <c r="CJ139" s="344">
        <f t="shared" si="136"/>
        <v>29.395</v>
      </c>
      <c r="CK139" s="344">
        <v>1.6</v>
      </c>
      <c r="CL139" s="364">
        <v>9.0700000000000003E-2</v>
      </c>
      <c r="CM139" s="342">
        <f t="shared" si="137"/>
        <v>0.15454812549884234</v>
      </c>
      <c r="CN139" s="350">
        <f t="shared" si="138"/>
        <v>1.4354360548756438E-2</v>
      </c>
      <c r="CV139" s="365">
        <v>31.98</v>
      </c>
      <c r="CW139" s="365">
        <v>24.77</v>
      </c>
      <c r="CX139" s="344">
        <f t="shared" si="160"/>
        <v>28.375</v>
      </c>
      <c r="CY139" s="344">
        <v>1.04</v>
      </c>
      <c r="CZ139" s="345">
        <v>7.1300000000000002E-2</v>
      </c>
      <c r="DA139" s="342">
        <f t="shared" si="161"/>
        <v>0.11323370096840457</v>
      </c>
      <c r="DB139" s="350">
        <f t="shared" si="162"/>
        <v>7.1585142260660742E-3</v>
      </c>
      <c r="DJ139" s="365">
        <v>40.78</v>
      </c>
      <c r="DK139" s="365">
        <v>35.33</v>
      </c>
      <c r="DL139" s="344">
        <f t="shared" si="171"/>
        <v>38.055</v>
      </c>
      <c r="DM139" s="344">
        <v>1.1359999999999999</v>
      </c>
      <c r="DN139" s="342">
        <v>7.4999999999999997E-2</v>
      </c>
      <c r="DO139" s="342">
        <f t="shared" si="172"/>
        <v>0.10917949142845318</v>
      </c>
      <c r="DP139" s="350">
        <f t="shared" si="173"/>
        <v>3.9233622739761661E-3</v>
      </c>
      <c r="DQ139" s="365">
        <v>26.36</v>
      </c>
      <c r="DR139" s="365">
        <v>23.97</v>
      </c>
      <c r="DS139" s="344">
        <f t="shared" si="163"/>
        <v>25.164999999999999</v>
      </c>
      <c r="DT139" s="344">
        <v>0.9</v>
      </c>
      <c r="DU139" s="345">
        <v>0.06</v>
      </c>
      <c r="DV139" s="342">
        <f t="shared" si="164"/>
        <v>0.10047194434532303</v>
      </c>
      <c r="DW139" s="350">
        <f t="shared" si="165"/>
        <v>3.6645818024991857E-3</v>
      </c>
      <c r="DX139" s="364"/>
      <c r="DY139" s="371"/>
      <c r="EK139" s="351"/>
      <c r="EL139" s="365"/>
      <c r="EM139" s="365"/>
      <c r="EN139" s="365"/>
      <c r="EO139" s="365"/>
      <c r="EP139" s="365"/>
      <c r="EQ139" s="365"/>
      <c r="ER139" s="371"/>
      <c r="ES139" s="365">
        <v>37.700000000000003</v>
      </c>
      <c r="ET139" s="365">
        <v>30</v>
      </c>
      <c r="EU139" s="344">
        <f t="shared" si="103"/>
        <v>33.85</v>
      </c>
      <c r="EV139" s="344">
        <v>0.49199999999999999</v>
      </c>
      <c r="EW139" s="342">
        <v>0.09</v>
      </c>
      <c r="EX139" s="342">
        <v>0.10677259422619723</v>
      </c>
      <c r="EY139" s="350">
        <f t="shared" si="104"/>
        <v>2.115353991514355E-2</v>
      </c>
      <c r="FA139" s="346">
        <v>2.5760000000000001</v>
      </c>
      <c r="FB139" s="346">
        <v>2.3780000000000001</v>
      </c>
      <c r="FD139" s="346">
        <v>2.3029999999999999</v>
      </c>
      <c r="FE139" s="346">
        <v>5.0519999999999996</v>
      </c>
      <c r="FI139" s="346">
        <v>1.633</v>
      </c>
      <c r="FJ139" s="346">
        <v>2.9540000000000002</v>
      </c>
      <c r="FK139" s="346">
        <v>1.198</v>
      </c>
      <c r="FM139" s="344">
        <v>2.931</v>
      </c>
      <c r="FO139" s="344">
        <v>1.9950000000000001</v>
      </c>
      <c r="FQ139" s="344">
        <v>1.1339999999999999</v>
      </c>
      <c r="FR139" s="344">
        <v>1.151</v>
      </c>
      <c r="FV139" s="344">
        <v>6.2519999999999998</v>
      </c>
      <c r="FW139" s="344">
        <f t="shared" si="105"/>
        <v>31.557000000000002</v>
      </c>
      <c r="FX139" s="342">
        <f t="shared" si="106"/>
        <v>0.11307900623318234</v>
      </c>
      <c r="FY139" s="346"/>
      <c r="FZ139" s="346"/>
    </row>
    <row r="140" spans="1:182">
      <c r="A140" s="349">
        <v>39845</v>
      </c>
      <c r="B140" s="357">
        <v>34.93</v>
      </c>
      <c r="C140" s="357">
        <v>27.125</v>
      </c>
      <c r="D140" s="337">
        <f t="shared" si="152"/>
        <v>31.0275</v>
      </c>
      <c r="E140" s="337">
        <v>1.72</v>
      </c>
      <c r="F140" s="338">
        <v>4.2500000000000003E-2</v>
      </c>
      <c r="G140" s="342">
        <f t="shared" si="153"/>
        <v>0.10467641592690979</v>
      </c>
      <c r="H140" s="350">
        <f t="shared" si="167"/>
        <v>8.577924437054768E-3</v>
      </c>
      <c r="I140" s="357">
        <v>26.17</v>
      </c>
      <c r="J140" s="357">
        <v>21.54</v>
      </c>
      <c r="K140" s="340">
        <f t="shared" si="124"/>
        <v>23.855</v>
      </c>
      <c r="L140" s="340">
        <v>1.32</v>
      </c>
      <c r="M140" s="338">
        <v>0.05</v>
      </c>
      <c r="N140" s="342">
        <f t="shared" si="125"/>
        <v>0.11250785571099065</v>
      </c>
      <c r="O140" s="350">
        <f t="shared" si="126"/>
        <v>8.6448081532898412E-3</v>
      </c>
      <c r="W140" s="365">
        <v>33.409999999999997</v>
      </c>
      <c r="X140" s="365">
        <v>25.48</v>
      </c>
      <c r="Y140" s="344">
        <f t="shared" si="139"/>
        <v>29.445</v>
      </c>
      <c r="Z140" s="344">
        <v>0.5</v>
      </c>
      <c r="AA140" s="345">
        <v>3.5000000000000003E-2</v>
      </c>
      <c r="AB140" s="342">
        <f>+((((((Z140/4)*(1+AA140)^0.25))/(Y140*0.95))+(1+AA140)^(0.25))^4)-1</f>
        <v>5.362452290154418E-2</v>
      </c>
      <c r="AC140" s="350">
        <f t="shared" si="141"/>
        <v>3.9596731728751746E-3</v>
      </c>
      <c r="AD140" s="365">
        <v>39.69</v>
      </c>
      <c r="AE140" s="365">
        <v>29.12</v>
      </c>
      <c r="AF140" s="344">
        <f t="shared" ref="AF140:AF152" si="174">AVERAGE(AD140:AE140)</f>
        <v>34.405000000000001</v>
      </c>
      <c r="AG140" s="344">
        <f t="shared" si="166"/>
        <v>0.88</v>
      </c>
      <c r="AH140" s="345">
        <v>0.1167</v>
      </c>
      <c r="AI140" s="342">
        <f t="shared" ref="AI140:AI150" si="175">+((((((AG140/4)*(1+AH140)^0.25))/(AF140*0.95))+(1+AH140)^(0.25))^4)-1</f>
        <v>0.14707081022744672</v>
      </c>
      <c r="AJ140" s="350">
        <f t="shared" ref="AJ140:AJ150" si="176">AI140*($FE140/$FW140)</f>
        <v>2.2736676028861869E-2</v>
      </c>
      <c r="BF140" s="365">
        <v>36.340000000000003</v>
      </c>
      <c r="BG140" s="365">
        <v>28.38</v>
      </c>
      <c r="BH140" s="344">
        <f t="shared" si="157"/>
        <v>32.36</v>
      </c>
      <c r="BI140" s="344">
        <v>1.86</v>
      </c>
      <c r="BJ140" s="345">
        <v>2.8500000000000001E-2</v>
      </c>
      <c r="BK140" s="342">
        <f t="shared" si="158"/>
        <v>9.2154065943926389E-2</v>
      </c>
      <c r="BL140" s="350">
        <f t="shared" si="159"/>
        <v>5.0203413695680821E-3</v>
      </c>
      <c r="BM140" s="365">
        <v>10.88</v>
      </c>
      <c r="BN140" s="365">
        <v>8.4700000000000006</v>
      </c>
      <c r="BO140" s="343">
        <f t="shared" si="168"/>
        <v>9.6750000000000007</v>
      </c>
      <c r="BP140" s="344">
        <v>0.92</v>
      </c>
      <c r="BQ140" s="345">
        <v>1.6E-2</v>
      </c>
      <c r="BR140" s="342">
        <f t="shared" si="169"/>
        <v>0.12157805997684967</v>
      </c>
      <c r="BS140" s="350">
        <f t="shared" si="170"/>
        <v>1.1210086593585586E-2</v>
      </c>
      <c r="BT140" s="365">
        <v>45.66</v>
      </c>
      <c r="BU140" s="365">
        <v>40.43</v>
      </c>
      <c r="BV140" s="343">
        <f t="shared" si="154"/>
        <v>43.045000000000002</v>
      </c>
      <c r="BW140" s="344">
        <v>1.58</v>
      </c>
      <c r="BX140" s="345">
        <v>4.7500000000000001E-2</v>
      </c>
      <c r="BY140" s="342">
        <f t="shared" si="155"/>
        <v>8.8563147275582121E-2</v>
      </c>
      <c r="BZ140" s="350">
        <f t="shared" si="156"/>
        <v>3.6882881265792393E-3</v>
      </c>
      <c r="CH140" s="365">
        <v>29.72</v>
      </c>
      <c r="CI140" s="365">
        <v>20.92</v>
      </c>
      <c r="CJ140" s="344">
        <f t="shared" si="136"/>
        <v>25.32</v>
      </c>
      <c r="CK140" s="344">
        <v>1.6</v>
      </c>
      <c r="CL140" s="364">
        <v>9.0700000000000003E-2</v>
      </c>
      <c r="CM140" s="342">
        <f t="shared" si="137"/>
        <v>0.1650799220549124</v>
      </c>
      <c r="CN140" s="350">
        <f t="shared" si="138"/>
        <v>1.4910403655580278E-2</v>
      </c>
      <c r="CV140" s="365">
        <v>27.55</v>
      </c>
      <c r="CW140" s="365">
        <v>23.62</v>
      </c>
      <c r="CX140" s="344">
        <f t="shared" si="160"/>
        <v>25.585000000000001</v>
      </c>
      <c r="CY140" s="344">
        <v>1.04</v>
      </c>
      <c r="CZ140" s="345">
        <v>7.1300000000000002E-2</v>
      </c>
      <c r="DA140" s="342">
        <f t="shared" si="161"/>
        <v>0.11787980320269753</v>
      </c>
      <c r="DB140" s="350">
        <f t="shared" si="162"/>
        <v>8.0114246365811954E-3</v>
      </c>
      <c r="DJ140" s="365">
        <v>38.68</v>
      </c>
      <c r="DK140" s="365">
        <v>34.659999999999997</v>
      </c>
      <c r="DL140" s="344">
        <f t="shared" si="171"/>
        <v>36.67</v>
      </c>
      <c r="DM140" s="344">
        <v>1.1359999999999999</v>
      </c>
      <c r="DN140" s="342">
        <v>7.4999999999999997E-2</v>
      </c>
      <c r="DO140" s="342">
        <f t="shared" si="172"/>
        <v>0.11048619514385094</v>
      </c>
      <c r="DP140" s="350">
        <f t="shared" si="173"/>
        <v>4.5503554187332675E-3</v>
      </c>
      <c r="DQ140" s="365">
        <v>26.38</v>
      </c>
      <c r="DR140" s="365">
        <v>19.350000000000001</v>
      </c>
      <c r="DS140" s="344">
        <f t="shared" si="163"/>
        <v>22.865000000000002</v>
      </c>
      <c r="DT140" s="344">
        <v>0.95199999999999996</v>
      </c>
      <c r="DU140" s="345">
        <v>0.06</v>
      </c>
      <c r="DV140" s="342">
        <f t="shared" si="164"/>
        <v>0.10722577626849095</v>
      </c>
      <c r="DW140" s="350">
        <f t="shared" si="165"/>
        <v>3.5262693336596965E-3</v>
      </c>
      <c r="DX140" s="364"/>
      <c r="DY140" s="371"/>
      <c r="EK140" s="351"/>
      <c r="EL140" s="365"/>
      <c r="EM140" s="365"/>
      <c r="EN140" s="365"/>
      <c r="EO140" s="365"/>
      <c r="EP140" s="365"/>
      <c r="EQ140" s="365"/>
      <c r="ES140" s="365">
        <v>37.729999999999997</v>
      </c>
      <c r="ET140" s="365">
        <v>28.14</v>
      </c>
      <c r="EU140" s="344">
        <f t="shared" ref="EU140:EU150" si="177">AVERAGE(ES140:ET140)</f>
        <v>32.935000000000002</v>
      </c>
      <c r="EV140" s="344">
        <v>0.5</v>
      </c>
      <c r="EW140" s="342">
        <v>0.09</v>
      </c>
      <c r="EX140" s="342">
        <v>0.10752334214261561</v>
      </c>
      <c r="EY140" s="350">
        <f>EX140*($FV140/$FW140)</f>
        <v>2.0654528053827576E-2</v>
      </c>
      <c r="FA140" s="346">
        <v>2.133</v>
      </c>
      <c r="FB140" s="346">
        <v>2</v>
      </c>
      <c r="FD140" s="346">
        <v>1.9219999999999999</v>
      </c>
      <c r="FE140" s="346">
        <v>4.024</v>
      </c>
      <c r="FI140" s="346">
        <v>1.4179999999999999</v>
      </c>
      <c r="FJ140" s="346">
        <v>2.4</v>
      </c>
      <c r="FK140" s="346">
        <v>1.0840000000000001</v>
      </c>
      <c r="FM140" s="344">
        <v>2.351</v>
      </c>
      <c r="FO140" s="344">
        <v>1.7689999999999999</v>
      </c>
      <c r="FQ140" s="344">
        <v>1.0720000000000001</v>
      </c>
      <c r="FR140" s="344">
        <v>0.85599999999999998</v>
      </c>
      <c r="FV140" s="344">
        <v>5</v>
      </c>
      <c r="FW140" s="344">
        <f t="shared" ref="FW140:FW161" si="178">SUM(FA140:FV140)</f>
        <v>26.029</v>
      </c>
      <c r="FX140" s="342">
        <f t="shared" ref="FX140:FX161" si="179">SUM(H140,O140,V140,AC140,AJ140,AQ140,AX140,BE140,BL140,BS140,BZ140,CG140,CN140,CU140,DB140,DI140,DP140,DW140,ED140,EK140,ER140,EY140)</f>
        <v>0.11549077898019657</v>
      </c>
      <c r="FY140" s="346"/>
      <c r="FZ140" s="346"/>
    </row>
    <row r="141" spans="1:182">
      <c r="A141" s="349">
        <v>39873</v>
      </c>
      <c r="B141" s="357">
        <v>27.97</v>
      </c>
      <c r="C141" s="357">
        <v>24.02</v>
      </c>
      <c r="D141" s="337">
        <f t="shared" si="152"/>
        <v>25.994999999999997</v>
      </c>
      <c r="E141" s="357">
        <v>1.72</v>
      </c>
      <c r="F141" s="338">
        <v>4.2500000000000003E-2</v>
      </c>
      <c r="G141" s="342">
        <f t="shared" si="153"/>
        <v>0.1170276473490115</v>
      </c>
      <c r="H141" s="350">
        <f t="shared" si="167"/>
        <v>9.9130959488064382E-3</v>
      </c>
      <c r="I141" s="357">
        <v>23.94</v>
      </c>
      <c r="J141" s="357">
        <v>20.07</v>
      </c>
      <c r="K141" s="337">
        <f t="shared" si="124"/>
        <v>22.005000000000003</v>
      </c>
      <c r="L141" s="340">
        <v>1.32</v>
      </c>
      <c r="M141" s="338">
        <v>0.05</v>
      </c>
      <c r="N141" s="342">
        <f t="shared" si="125"/>
        <v>0.11788723152198211</v>
      </c>
      <c r="O141" s="350">
        <f t="shared" si="126"/>
        <v>9.8481882826460167E-3</v>
      </c>
      <c r="W141" s="365">
        <v>30.89</v>
      </c>
      <c r="X141" s="365">
        <v>23.18</v>
      </c>
      <c r="Y141" s="343">
        <f t="shared" si="139"/>
        <v>27.035</v>
      </c>
      <c r="Z141" s="344">
        <v>0.5</v>
      </c>
      <c r="AA141" s="364">
        <v>3.5000000000000003E-2</v>
      </c>
      <c r="AB141" s="342">
        <v>5.5296896637033743E-2</v>
      </c>
      <c r="AC141" s="350">
        <f t="shared" si="141"/>
        <v>4.9745323280643372E-3</v>
      </c>
      <c r="AD141" s="365">
        <v>35.520000000000003</v>
      </c>
      <c r="AE141" s="365">
        <v>27.39</v>
      </c>
      <c r="AF141" s="343">
        <f t="shared" si="174"/>
        <v>31.455000000000002</v>
      </c>
      <c r="AG141" s="365">
        <v>0.88</v>
      </c>
      <c r="AH141" s="364">
        <v>0.1167</v>
      </c>
      <c r="AI141" s="342">
        <f t="shared" si="175"/>
        <v>0.14995056224463932</v>
      </c>
      <c r="AJ141" s="350">
        <f t="shared" si="176"/>
        <v>2.4430600843580102E-2</v>
      </c>
      <c r="AY141" s="365">
        <v>35.979999999999997</v>
      </c>
      <c r="AZ141" s="365">
        <v>29.95</v>
      </c>
      <c r="BA141" s="343">
        <f t="shared" ref="BA141:BA152" si="180">AVERAGE(AY141:AZ141)</f>
        <v>32.964999999999996</v>
      </c>
      <c r="BB141" s="365">
        <v>1.24</v>
      </c>
      <c r="BC141" s="364">
        <v>7.0000000000000007E-2</v>
      </c>
      <c r="BD141" s="342">
        <f t="shared" ref="BD141:BD152" si="181">+((((((BB141/4)*(1+BC141)^0.25))/(BA141*0.95))+(1+BC141)^(0.25))^4)-1</f>
        <v>0.11300034437327144</v>
      </c>
      <c r="BE141" s="350"/>
      <c r="BF141" s="365">
        <v>34.46</v>
      </c>
      <c r="BG141" s="365">
        <v>27.5</v>
      </c>
      <c r="BH141" s="343">
        <f t="shared" si="157"/>
        <v>30.98</v>
      </c>
      <c r="BI141" s="365">
        <v>1.86</v>
      </c>
      <c r="BJ141" s="364">
        <v>0.06</v>
      </c>
      <c r="BK141" s="342">
        <f t="shared" si="158"/>
        <v>0.12859502051392724</v>
      </c>
      <c r="BL141" s="350"/>
      <c r="BM141" s="365">
        <v>10.32</v>
      </c>
      <c r="BN141" s="365">
        <v>7.79</v>
      </c>
      <c r="BO141" s="343">
        <f t="shared" si="168"/>
        <v>9.0549999999999997</v>
      </c>
      <c r="BP141" s="365">
        <v>0.92</v>
      </c>
      <c r="BQ141" s="364">
        <v>0.03</v>
      </c>
      <c r="BR141" s="342">
        <f t="shared" si="169"/>
        <v>0.14465444377208025</v>
      </c>
      <c r="BS141" s="350">
        <f t="shared" si="170"/>
        <v>1.5700350770087735E-2</v>
      </c>
      <c r="BT141" s="365">
        <v>45.19</v>
      </c>
      <c r="BU141" s="365">
        <v>37.71</v>
      </c>
      <c r="BV141" s="343">
        <f t="shared" si="154"/>
        <v>41.45</v>
      </c>
      <c r="BW141" s="365">
        <v>1.58</v>
      </c>
      <c r="BX141" s="364">
        <v>4.7500000000000001E-2</v>
      </c>
      <c r="BY141" s="342">
        <f t="shared" si="155"/>
        <v>9.0167003612327656E-2</v>
      </c>
      <c r="BZ141" s="350">
        <f t="shared" si="156"/>
        <v>3.5295126281198446E-3</v>
      </c>
      <c r="CH141" s="365">
        <v>23.84</v>
      </c>
      <c r="CI141" s="365">
        <v>18.100000000000001</v>
      </c>
      <c r="CJ141" s="343">
        <f t="shared" si="136"/>
        <v>20.97</v>
      </c>
      <c r="CK141" s="365">
        <v>1.6</v>
      </c>
      <c r="CL141" s="364">
        <v>7.2499999999999995E-2</v>
      </c>
      <c r="CM141" s="342">
        <f t="shared" si="137"/>
        <v>0.16126731913098435</v>
      </c>
      <c r="CN141" s="350">
        <f t="shared" si="138"/>
        <v>1.6278006471553003E-2</v>
      </c>
      <c r="CV141" s="365">
        <v>26.74</v>
      </c>
      <c r="CW141" s="365">
        <v>20.68</v>
      </c>
      <c r="CX141" s="343">
        <f t="shared" si="160"/>
        <v>23.71</v>
      </c>
      <c r="CY141" s="365">
        <v>1.08</v>
      </c>
      <c r="CZ141" s="364">
        <v>7.0000000000000007E-2</v>
      </c>
      <c r="DA141" s="342">
        <f t="shared" si="161"/>
        <v>0.12223399929246459</v>
      </c>
      <c r="DB141" s="350">
        <f t="shared" si="162"/>
        <v>7.6419870489898411E-3</v>
      </c>
      <c r="DJ141" s="365">
        <v>35.93</v>
      </c>
      <c r="DK141" s="365">
        <v>31.98</v>
      </c>
      <c r="DL141" s="343">
        <f t="shared" si="171"/>
        <v>33.954999999999998</v>
      </c>
      <c r="DM141" s="365">
        <v>1.19</v>
      </c>
      <c r="DN141" s="364">
        <v>7.0000000000000007E-2</v>
      </c>
      <c r="DO141" s="342">
        <f t="shared" si="172"/>
        <v>0.11002273950019759</v>
      </c>
      <c r="DP141" s="350">
        <f t="shared" si="173"/>
        <v>3.9699035973435196E-3</v>
      </c>
      <c r="DQ141" s="365">
        <v>22.28</v>
      </c>
      <c r="DR141" s="365">
        <v>17.079999999999998</v>
      </c>
      <c r="DS141" s="343">
        <f t="shared" si="163"/>
        <v>19.68</v>
      </c>
      <c r="DT141" s="365">
        <v>0.95</v>
      </c>
      <c r="DU141" s="364">
        <v>0.06</v>
      </c>
      <c r="DV141" s="342">
        <f t="shared" si="164"/>
        <v>0.11489683785260341</v>
      </c>
      <c r="DW141" s="350">
        <f t="shared" si="165"/>
        <v>3.6019812872473355E-3</v>
      </c>
      <c r="EE141" s="365">
        <v>34.32</v>
      </c>
      <c r="EF141" s="365">
        <v>28.89</v>
      </c>
      <c r="EG141" s="343">
        <f t="shared" ref="EG141:EG150" si="182">AVERAGE(EE141:EF141)</f>
        <v>31.605</v>
      </c>
      <c r="EH141" s="365">
        <v>1.47</v>
      </c>
      <c r="EI141" s="364">
        <v>0.04</v>
      </c>
      <c r="EJ141" s="342">
        <v>9.1860491154231116E-2</v>
      </c>
      <c r="EK141" s="350"/>
      <c r="EL141" s="365">
        <v>32.75</v>
      </c>
      <c r="EM141" s="365">
        <v>26.67</v>
      </c>
      <c r="EN141" s="343">
        <f t="shared" ref="EN141:EN174" si="183">AVERAGE(EL141:EM141)</f>
        <v>29.71</v>
      </c>
      <c r="EO141" s="365">
        <v>1.3</v>
      </c>
      <c r="EP141" s="364">
        <v>0.05</v>
      </c>
      <c r="EQ141" s="342">
        <f t="shared" ref="EQ141:EQ165" si="184">+((((((EO141/4)*(1+EP141)^0.25))/(EN141*0.95))+(1+EP141)^(0.25))^4)-1</f>
        <v>9.9203992951133246E-2</v>
      </c>
      <c r="ER141" s="350"/>
      <c r="ES141" s="365">
        <v>33.549999999999997</v>
      </c>
      <c r="ET141" s="365">
        <v>24.85</v>
      </c>
      <c r="EU141" s="343">
        <f t="shared" si="177"/>
        <v>29.2</v>
      </c>
      <c r="EV141" s="365">
        <v>0.5</v>
      </c>
      <c r="EW141" s="364">
        <v>0.08</v>
      </c>
      <c r="EX141" s="342">
        <v>9.9598447768823206E-2</v>
      </c>
      <c r="EY141" s="350">
        <f>EX141*($FV141/$FW141)</f>
        <v>1.9949380142374431E-2</v>
      </c>
      <c r="FA141" s="365">
        <v>2.46021</v>
      </c>
      <c r="FB141" s="365">
        <v>2.4262800000000002</v>
      </c>
      <c r="FD141" s="365">
        <v>2.6127800000000003</v>
      </c>
      <c r="FE141" s="365">
        <v>4.7319199999999997</v>
      </c>
      <c r="FJ141" s="365">
        <v>3.1523099999999999</v>
      </c>
      <c r="FK141" s="365">
        <v>1.1368900000000002</v>
      </c>
      <c r="FM141" s="365">
        <v>2.93161</v>
      </c>
      <c r="FO141" s="365">
        <v>1.81579</v>
      </c>
      <c r="FQ141" s="365">
        <v>1.0479700000000001</v>
      </c>
      <c r="FR141" s="365">
        <v>0.91051000000000004</v>
      </c>
      <c r="FV141" s="365">
        <v>5.8173900000000005</v>
      </c>
      <c r="FW141" s="344">
        <f t="shared" si="178"/>
        <v>29.043659999999999</v>
      </c>
      <c r="FX141" s="342">
        <f t="shared" si="179"/>
        <v>0.11983753934881261</v>
      </c>
      <c r="FY141" s="346"/>
      <c r="FZ141" s="346"/>
    </row>
    <row r="142" spans="1:182">
      <c r="A142" s="349">
        <v>39904</v>
      </c>
      <c r="B142" s="357">
        <v>31.5</v>
      </c>
      <c r="C142" s="357">
        <v>26</v>
      </c>
      <c r="D142" s="337">
        <f t="shared" si="152"/>
        <v>28.75</v>
      </c>
      <c r="E142" s="357">
        <v>1.72</v>
      </c>
      <c r="F142" s="338">
        <v>4.2500000000000003E-2</v>
      </c>
      <c r="G142" s="342">
        <f t="shared" si="153"/>
        <v>0.10971798651128917</v>
      </c>
      <c r="H142" s="350">
        <f t="shared" si="167"/>
        <v>9.2939143205415138E-3</v>
      </c>
      <c r="I142" s="357">
        <v>25.3</v>
      </c>
      <c r="J142" s="357">
        <v>22.52</v>
      </c>
      <c r="K142" s="337">
        <f t="shared" si="124"/>
        <v>23.91</v>
      </c>
      <c r="L142" s="340">
        <v>1.32</v>
      </c>
      <c r="M142" s="338">
        <v>0.05</v>
      </c>
      <c r="N142" s="342">
        <f t="shared" si="125"/>
        <v>0.1123609437518498</v>
      </c>
      <c r="O142" s="350">
        <f t="shared" si="126"/>
        <v>9.3865274075732256E-3</v>
      </c>
      <c r="W142" s="365">
        <v>36.78</v>
      </c>
      <c r="X142" s="365">
        <v>28.21</v>
      </c>
      <c r="Y142" s="343">
        <f t="shared" si="139"/>
        <v>32.495000000000005</v>
      </c>
      <c r="Z142" s="344">
        <v>0.5</v>
      </c>
      <c r="AA142" s="364">
        <v>3.5000000000000003E-2</v>
      </c>
      <c r="AB142" s="342">
        <v>5.1865807360621075E-2</v>
      </c>
      <c r="AC142" s="350">
        <f t="shared" si="141"/>
        <v>4.665870078209274E-3</v>
      </c>
      <c r="AD142" s="365">
        <v>36.21</v>
      </c>
      <c r="AE142" s="365">
        <v>30.38</v>
      </c>
      <c r="AF142" s="343">
        <f t="shared" si="174"/>
        <v>33.295000000000002</v>
      </c>
      <c r="AG142" s="365">
        <v>0.88</v>
      </c>
      <c r="AH142" s="364">
        <v>0.1167</v>
      </c>
      <c r="AI142" s="342">
        <f t="shared" si="175"/>
        <v>0.14809387579325506</v>
      </c>
      <c r="AJ142" s="350">
        <f t="shared" si="176"/>
        <v>2.4128101373711835E-2</v>
      </c>
      <c r="AY142" s="365">
        <v>34.835000000000001</v>
      </c>
      <c r="AZ142" s="365">
        <v>30.79</v>
      </c>
      <c r="BA142" s="343">
        <f t="shared" si="180"/>
        <v>32.8125</v>
      </c>
      <c r="BB142" s="365">
        <v>1.24</v>
      </c>
      <c r="BC142" s="364">
        <v>7.0000000000000007E-2</v>
      </c>
      <c r="BD142" s="342">
        <f t="shared" si="181"/>
        <v>0.11320316990238721</v>
      </c>
      <c r="BE142" s="350"/>
      <c r="BF142" s="365">
        <v>34</v>
      </c>
      <c r="BG142" s="365">
        <v>30.777999999999999</v>
      </c>
      <c r="BH142" s="343">
        <f t="shared" si="157"/>
        <v>32.388999999999996</v>
      </c>
      <c r="BI142" s="365">
        <v>1.86</v>
      </c>
      <c r="BJ142" s="364">
        <v>0.06</v>
      </c>
      <c r="BK142" s="342">
        <f t="shared" si="158"/>
        <v>0.12554353979056843</v>
      </c>
      <c r="BL142" s="350"/>
      <c r="BM142" s="365">
        <v>11.2</v>
      </c>
      <c r="BN142" s="365">
        <v>9.64</v>
      </c>
      <c r="BO142" s="343">
        <f t="shared" si="168"/>
        <v>10.42</v>
      </c>
      <c r="BP142" s="365">
        <v>0.92</v>
      </c>
      <c r="BQ142" s="364">
        <v>0.03</v>
      </c>
      <c r="BR142" s="342">
        <f t="shared" si="169"/>
        <v>0.12911509177019886</v>
      </c>
      <c r="BS142" s="350">
        <f t="shared" si="170"/>
        <v>1.4013757045018279E-2</v>
      </c>
      <c r="BT142" s="365">
        <v>44.16</v>
      </c>
      <c r="BU142" s="365">
        <v>39.58</v>
      </c>
      <c r="BV142" s="343">
        <f t="shared" si="154"/>
        <v>41.87</v>
      </c>
      <c r="BW142" s="365">
        <v>1.58</v>
      </c>
      <c r="BX142" s="364">
        <v>4.7500000000000001E-2</v>
      </c>
      <c r="BY142" s="342">
        <f t="shared" si="155"/>
        <v>8.9732644777282156E-2</v>
      </c>
      <c r="BZ142" s="350">
        <f t="shared" si="156"/>
        <v>3.5125100115083402E-3</v>
      </c>
      <c r="CH142" s="365">
        <v>27.01</v>
      </c>
      <c r="CI142" s="365">
        <v>21.91</v>
      </c>
      <c r="CJ142" s="343">
        <f t="shared" si="136"/>
        <v>24.46</v>
      </c>
      <c r="CK142" s="365">
        <v>1.6</v>
      </c>
      <c r="CL142" s="364">
        <v>7.2499999999999995E-2</v>
      </c>
      <c r="CM142" s="342">
        <f t="shared" si="137"/>
        <v>0.14827653388041395</v>
      </c>
      <c r="CN142" s="350">
        <f t="shared" si="138"/>
        <v>1.4966742121659611E-2</v>
      </c>
      <c r="CV142" s="365">
        <v>26.75</v>
      </c>
      <c r="CW142" s="365">
        <v>24.11</v>
      </c>
      <c r="CX142" s="343">
        <f t="shared" si="160"/>
        <v>25.43</v>
      </c>
      <c r="CY142" s="365">
        <v>1.08</v>
      </c>
      <c r="CZ142" s="364">
        <v>7.0000000000000007E-2</v>
      </c>
      <c r="DA142" s="342">
        <f t="shared" si="161"/>
        <v>0.11864199163212019</v>
      </c>
      <c r="DB142" s="350">
        <f t="shared" si="162"/>
        <v>7.4174171569866719E-3</v>
      </c>
      <c r="DJ142" s="365">
        <v>36.200000000000003</v>
      </c>
      <c r="DK142" s="365">
        <v>33.700000000000003</v>
      </c>
      <c r="DL142" s="343">
        <f t="shared" si="171"/>
        <v>34.950000000000003</v>
      </c>
      <c r="DM142" s="365">
        <v>1.19</v>
      </c>
      <c r="DN142" s="364">
        <v>7.0000000000000007E-2</v>
      </c>
      <c r="DO142" s="342">
        <f t="shared" si="172"/>
        <v>0.10886803492318986</v>
      </c>
      <c r="DP142" s="350">
        <f t="shared" si="173"/>
        <v>3.9282388844400218E-3</v>
      </c>
      <c r="DQ142" s="365">
        <v>21.61</v>
      </c>
      <c r="DR142" s="365">
        <v>19.77</v>
      </c>
      <c r="DS142" s="343">
        <f t="shared" si="163"/>
        <v>20.689999999999998</v>
      </c>
      <c r="DT142" s="365">
        <v>0.95</v>
      </c>
      <c r="DU142" s="364">
        <v>0.06</v>
      </c>
      <c r="DV142" s="342">
        <f t="shared" si="164"/>
        <v>0.11216855531669156</v>
      </c>
      <c r="DW142" s="350">
        <f t="shared" si="165"/>
        <v>3.5164504508522982E-3</v>
      </c>
      <c r="EE142" s="365">
        <v>33.29</v>
      </c>
      <c r="EF142" s="365">
        <v>30.21</v>
      </c>
      <c r="EG142" s="343">
        <f t="shared" si="182"/>
        <v>31.75</v>
      </c>
      <c r="EH142" s="365">
        <v>1.47</v>
      </c>
      <c r="EI142" s="364">
        <v>0.04</v>
      </c>
      <c r="EJ142" s="342">
        <v>9.1619328568814495E-2</v>
      </c>
      <c r="EK142" s="350"/>
      <c r="EL142" s="365">
        <v>34.17</v>
      </c>
      <c r="EM142" s="365">
        <v>29.83</v>
      </c>
      <c r="EN142" s="343">
        <f t="shared" si="183"/>
        <v>32</v>
      </c>
      <c r="EO142" s="365">
        <v>1.3</v>
      </c>
      <c r="EP142" s="364">
        <v>0.05</v>
      </c>
      <c r="EQ142" s="342">
        <f t="shared" si="184"/>
        <v>9.5626507181966636E-2</v>
      </c>
      <c r="ER142" s="350"/>
      <c r="ES142" s="365">
        <v>32.69</v>
      </c>
      <c r="ET142" s="365">
        <v>28.51</v>
      </c>
      <c r="EU142" s="343">
        <f t="shared" si="177"/>
        <v>30.6</v>
      </c>
      <c r="EV142" s="365">
        <v>0.5</v>
      </c>
      <c r="EW142" s="364">
        <v>0.08</v>
      </c>
      <c r="EX142" s="342">
        <v>9.8696008507383581E-2</v>
      </c>
      <c r="EY142" s="350">
        <f>EX142*($FV142/$FW142)</f>
        <v>1.9768623270302994E-2</v>
      </c>
      <c r="FA142" s="365">
        <v>2.46021</v>
      </c>
      <c r="FB142" s="365">
        <v>2.4262800000000002</v>
      </c>
      <c r="FD142" s="365">
        <v>2.6127800000000003</v>
      </c>
      <c r="FE142" s="365">
        <v>4.7319199999999997</v>
      </c>
      <c r="FJ142" s="365">
        <v>3.1523099999999999</v>
      </c>
      <c r="FK142" s="365">
        <v>1.1368900000000002</v>
      </c>
      <c r="FM142" s="365">
        <v>2.93161</v>
      </c>
      <c r="FO142" s="365">
        <v>1.81579</v>
      </c>
      <c r="FQ142" s="365">
        <v>1.0479700000000001</v>
      </c>
      <c r="FR142" s="365">
        <v>0.91051000000000004</v>
      </c>
      <c r="FV142" s="365">
        <v>5.8173900000000005</v>
      </c>
      <c r="FW142" s="344">
        <f t="shared" si="178"/>
        <v>29.043659999999999</v>
      </c>
      <c r="FX142" s="342">
        <f t="shared" si="179"/>
        <v>0.1145981521208041</v>
      </c>
      <c r="FY142" s="346"/>
      <c r="FZ142" s="346"/>
    </row>
    <row r="143" spans="1:182">
      <c r="A143" s="349">
        <v>39934</v>
      </c>
      <c r="B143" s="357">
        <v>31.97</v>
      </c>
      <c r="C143" s="357">
        <v>28.12</v>
      </c>
      <c r="D143" s="337">
        <f t="shared" si="152"/>
        <v>30.045000000000002</v>
      </c>
      <c r="E143" s="357">
        <v>1.72</v>
      </c>
      <c r="F143" s="338">
        <v>4.2500000000000003E-2</v>
      </c>
      <c r="G143" s="342">
        <f t="shared" si="153"/>
        <v>0.10675549028260889</v>
      </c>
      <c r="H143" s="350">
        <f t="shared" si="167"/>
        <v>1.1851211002679904E-2</v>
      </c>
      <c r="I143" s="357">
        <v>26.43</v>
      </c>
      <c r="J143" s="357">
        <v>23.44</v>
      </c>
      <c r="K143" s="337">
        <f t="shared" si="124"/>
        <v>24.935000000000002</v>
      </c>
      <c r="L143" s="357">
        <v>1.32</v>
      </c>
      <c r="M143" s="338">
        <v>0.05</v>
      </c>
      <c r="N143" s="342">
        <f t="shared" si="125"/>
        <v>0.10974406637420997</v>
      </c>
      <c r="O143" s="350">
        <f t="shared" si="126"/>
        <v>1.1488021933178844E-2</v>
      </c>
      <c r="W143" s="365">
        <v>38.89</v>
      </c>
      <c r="X143" s="365">
        <v>35.01</v>
      </c>
      <c r="Y143" s="343">
        <f t="shared" si="139"/>
        <v>36.950000000000003</v>
      </c>
      <c r="Z143" s="344">
        <v>0.5</v>
      </c>
      <c r="AA143" s="364">
        <v>0.05</v>
      </c>
      <c r="AB143" s="342"/>
      <c r="AC143" s="350"/>
      <c r="AD143" s="365">
        <v>39.5</v>
      </c>
      <c r="AE143" s="365">
        <v>33.49</v>
      </c>
      <c r="AF143" s="343">
        <f t="shared" si="174"/>
        <v>36.495000000000005</v>
      </c>
      <c r="AG143" s="365">
        <v>0.88</v>
      </c>
      <c r="AH143" s="364">
        <v>0.12</v>
      </c>
      <c r="AI143" s="342">
        <f t="shared" si="175"/>
        <v>0.14869956036185772</v>
      </c>
      <c r="AJ143" s="350">
        <f t="shared" si="176"/>
        <v>3.0205625956365351E-2</v>
      </c>
      <c r="AY143" s="365">
        <v>33.6</v>
      </c>
      <c r="AZ143" s="365">
        <v>30.95</v>
      </c>
      <c r="BA143" s="343">
        <f t="shared" si="180"/>
        <v>32.274999999999999</v>
      </c>
      <c r="BB143" s="365">
        <v>1.24</v>
      </c>
      <c r="BC143" s="364">
        <v>7.0000000000000007E-2</v>
      </c>
      <c r="BD143" s="342">
        <f t="shared" si="181"/>
        <v>0.11393355949189221</v>
      </c>
      <c r="BE143" s="350"/>
      <c r="BF143" s="365">
        <v>34.03</v>
      </c>
      <c r="BG143" s="365">
        <v>30.28</v>
      </c>
      <c r="BH143" s="343">
        <f t="shared" si="157"/>
        <v>32.155000000000001</v>
      </c>
      <c r="BI143" s="365">
        <v>1.86</v>
      </c>
      <c r="BJ143" s="364">
        <v>4.2999999999999997E-2</v>
      </c>
      <c r="BK143" s="342">
        <f t="shared" si="158"/>
        <v>0.10797238651954277</v>
      </c>
      <c r="BL143" s="350">
        <f t="shared" ref="BL143:BL156" si="185">BK143*($FI143/$FW143)</f>
        <v>7.5693881923818403E-3</v>
      </c>
      <c r="BM143" s="365">
        <v>11.62</v>
      </c>
      <c r="BN143" s="365">
        <v>10.39</v>
      </c>
      <c r="BO143" s="343">
        <f t="shared" si="168"/>
        <v>11.004999999999999</v>
      </c>
      <c r="BP143" s="365">
        <v>0.92</v>
      </c>
      <c r="BQ143" s="364">
        <v>1.6E-2</v>
      </c>
      <c r="BR143" s="342">
        <f t="shared" si="169"/>
        <v>0.10840010821532275</v>
      </c>
      <c r="BS143" s="350">
        <f t="shared" si="170"/>
        <v>1.5903053311435354E-2</v>
      </c>
      <c r="BT143" s="365">
        <v>43.79</v>
      </c>
      <c r="BU143" s="365">
        <v>39.625</v>
      </c>
      <c r="BV143" s="343">
        <f t="shared" si="154"/>
        <v>41.707499999999996</v>
      </c>
      <c r="BW143" s="365">
        <v>1.58</v>
      </c>
      <c r="BX143" s="364">
        <v>4.7500000000000001E-2</v>
      </c>
      <c r="BY143" s="342">
        <f t="shared" si="155"/>
        <v>8.9899647350673018E-2</v>
      </c>
      <c r="BZ143" s="350">
        <f t="shared" si="156"/>
        <v>4.7201221974086634E-3</v>
      </c>
      <c r="CH143" s="365">
        <v>29.31</v>
      </c>
      <c r="CI143" s="365">
        <v>25.51</v>
      </c>
      <c r="CJ143" s="343">
        <f t="shared" si="136"/>
        <v>27.41</v>
      </c>
      <c r="CK143" s="365">
        <v>1.6</v>
      </c>
      <c r="CL143" s="364">
        <v>7.2499999999999995E-2</v>
      </c>
      <c r="CM143" s="342">
        <f t="shared" si="137"/>
        <v>0.13993395254609808</v>
      </c>
      <c r="CN143" s="350">
        <f t="shared" si="138"/>
        <v>1.9487257074664553E-2</v>
      </c>
      <c r="CV143" s="365">
        <v>24.86</v>
      </c>
      <c r="CW143" s="365">
        <v>21.65</v>
      </c>
      <c r="CX143" s="343">
        <f t="shared" si="160"/>
        <v>23.254999999999999</v>
      </c>
      <c r="CY143" s="365">
        <v>1.08</v>
      </c>
      <c r="CZ143" s="364">
        <v>6.7699999999999996E-2</v>
      </c>
      <c r="DA143" s="342">
        <f t="shared" si="161"/>
        <v>0.12086017779047364</v>
      </c>
      <c r="DB143" s="350">
        <f t="shared" si="162"/>
        <v>9.5989397500630125E-3</v>
      </c>
      <c r="DJ143" s="365">
        <v>36.200000000000003</v>
      </c>
      <c r="DK143" s="365">
        <v>33.04</v>
      </c>
      <c r="DL143" s="343">
        <f t="shared" si="171"/>
        <v>34.620000000000005</v>
      </c>
      <c r="DM143" s="365">
        <v>1.19</v>
      </c>
      <c r="DN143" s="364">
        <v>9.6699999999999994E-2</v>
      </c>
      <c r="DO143" s="342">
        <f t="shared" si="172"/>
        <v>0.13692280198012474</v>
      </c>
      <c r="DP143" s="350">
        <f t="shared" si="173"/>
        <v>6.6096666472070164E-3</v>
      </c>
      <c r="DQ143" s="365">
        <v>21.15</v>
      </c>
      <c r="DR143" s="365">
        <v>18.96</v>
      </c>
      <c r="DS143" s="343">
        <f t="shared" si="163"/>
        <v>20.055</v>
      </c>
      <c r="DT143" s="365">
        <v>0.95</v>
      </c>
      <c r="DU143" s="364">
        <v>0.06</v>
      </c>
      <c r="DV143" s="342">
        <f t="shared" si="164"/>
        <v>0.113851195451526</v>
      </c>
      <c r="DW143" s="350">
        <f t="shared" si="165"/>
        <v>5.1123662299636498E-3</v>
      </c>
      <c r="EE143" s="365">
        <v>31.7</v>
      </c>
      <c r="EF143" s="365">
        <v>28.59</v>
      </c>
      <c r="EG143" s="343">
        <f t="shared" si="182"/>
        <v>30.145</v>
      </c>
      <c r="EH143" s="365">
        <v>1.47</v>
      </c>
      <c r="EI143" s="364">
        <v>0.04</v>
      </c>
      <c r="EJ143" s="342">
        <v>9.442049544723452E-2</v>
      </c>
      <c r="EK143" s="350"/>
      <c r="EL143" s="365">
        <v>34.340000000000003</v>
      </c>
      <c r="EM143" s="365">
        <v>30.56</v>
      </c>
      <c r="EN143" s="343">
        <f t="shared" si="183"/>
        <v>32.450000000000003</v>
      </c>
      <c r="EO143" s="365">
        <v>1.34</v>
      </c>
      <c r="EP143" s="364">
        <v>0.05</v>
      </c>
      <c r="EQ143" s="342">
        <f t="shared" si="184"/>
        <v>9.6390438415629998E-2</v>
      </c>
      <c r="ER143" s="350"/>
      <c r="ES143" s="365">
        <v>36.93</v>
      </c>
      <c r="ET143" s="365">
        <v>28.98</v>
      </c>
      <c r="EU143" s="343">
        <f t="shared" si="177"/>
        <v>32.954999999999998</v>
      </c>
      <c r="EV143" s="365">
        <v>0.5</v>
      </c>
      <c r="EW143" s="364">
        <v>7.0000000000000007E-2</v>
      </c>
      <c r="EX143" s="342"/>
      <c r="EY143" s="350"/>
      <c r="FA143" s="365">
        <v>2.4393699999999998</v>
      </c>
      <c r="FB143" s="365">
        <v>2.3002199999999999</v>
      </c>
      <c r="FD143" s="365"/>
      <c r="FE143" s="365">
        <v>4.4635800000000003</v>
      </c>
      <c r="FI143" s="365">
        <v>1.54047</v>
      </c>
      <c r="FJ143" s="365">
        <v>3.2237100000000001</v>
      </c>
      <c r="FK143" s="365">
        <v>1.1537200000000001</v>
      </c>
      <c r="FM143" s="365">
        <v>3.0600800000000001</v>
      </c>
      <c r="FO143" s="365">
        <v>1.7452000000000001</v>
      </c>
      <c r="FQ143" s="365">
        <v>1.06074</v>
      </c>
      <c r="FR143" s="365">
        <v>0.98671000000000009</v>
      </c>
      <c r="FT143" s="365"/>
      <c r="FV143" s="365"/>
      <c r="FW143" s="344">
        <f t="shared" si="178"/>
        <v>21.973799999999997</v>
      </c>
      <c r="FX143" s="342">
        <f t="shared" si="179"/>
        <v>0.1225456522953482</v>
      </c>
      <c r="FY143" s="346"/>
      <c r="FZ143" s="346"/>
    </row>
    <row r="144" spans="1:182">
      <c r="A144" s="349">
        <v>39965</v>
      </c>
      <c r="B144" s="357">
        <v>32.380000000000003</v>
      </c>
      <c r="C144" s="357">
        <v>29.15</v>
      </c>
      <c r="D144" s="337">
        <f t="shared" si="152"/>
        <v>30.765000000000001</v>
      </c>
      <c r="E144" s="357">
        <v>1.72</v>
      </c>
      <c r="F144" s="338">
        <v>4.2500000000000003E-2</v>
      </c>
      <c r="G144" s="342">
        <f t="shared" si="153"/>
        <v>0.10521861115694864</v>
      </c>
      <c r="H144" s="350">
        <f t="shared" si="167"/>
        <v>1.168059796202413E-2</v>
      </c>
      <c r="I144" s="357">
        <v>25.51</v>
      </c>
      <c r="J144" s="357">
        <v>24.2</v>
      </c>
      <c r="K144" s="337">
        <f t="shared" si="124"/>
        <v>24.855</v>
      </c>
      <c r="L144" s="357">
        <v>1.32</v>
      </c>
      <c r="M144" s="338">
        <v>0.05</v>
      </c>
      <c r="N144" s="342">
        <f t="shared" si="125"/>
        <v>0.10994038451388133</v>
      </c>
      <c r="O144" s="350">
        <f t="shared" si="126"/>
        <v>1.1508572539411488E-2</v>
      </c>
      <c r="W144" s="365">
        <v>41.62</v>
      </c>
      <c r="X144" s="365">
        <v>37.25</v>
      </c>
      <c r="Y144" s="343">
        <f t="shared" si="139"/>
        <v>39.435000000000002</v>
      </c>
      <c r="Z144" s="344">
        <v>0.5</v>
      </c>
      <c r="AA144" s="364">
        <v>0.05</v>
      </c>
      <c r="AB144" s="342"/>
      <c r="AC144" s="350"/>
      <c r="AD144" s="365">
        <v>39.43</v>
      </c>
      <c r="AE144" s="365">
        <v>33.31</v>
      </c>
      <c r="AF144" s="343">
        <f t="shared" si="174"/>
        <v>36.370000000000005</v>
      </c>
      <c r="AG144" s="365">
        <v>0.88</v>
      </c>
      <c r="AH144" s="364">
        <v>0.12</v>
      </c>
      <c r="AI144" s="342">
        <f t="shared" si="175"/>
        <v>0.14879913892954622</v>
      </c>
      <c r="AJ144" s="350">
        <f t="shared" si="176"/>
        <v>3.0225853541178311E-2</v>
      </c>
      <c r="AY144" s="365">
        <v>37.57</v>
      </c>
      <c r="AZ144" s="365">
        <v>33.57</v>
      </c>
      <c r="BA144" s="343">
        <f t="shared" si="180"/>
        <v>35.57</v>
      </c>
      <c r="BB144" s="365">
        <v>1.24</v>
      </c>
      <c r="BC144" s="364">
        <v>7.0000000000000007E-2</v>
      </c>
      <c r="BD144" s="342">
        <f t="shared" si="181"/>
        <v>0.10980793469899131</v>
      </c>
      <c r="BE144" s="350"/>
      <c r="BF144" s="365">
        <v>35.369999999999997</v>
      </c>
      <c r="BG144" s="365">
        <v>31.731300000000001</v>
      </c>
      <c r="BH144" s="343">
        <f t="shared" si="157"/>
        <v>33.550649999999997</v>
      </c>
      <c r="BI144" s="365">
        <v>1.86</v>
      </c>
      <c r="BJ144" s="364">
        <v>4.2999999999999997E-2</v>
      </c>
      <c r="BK144" s="342">
        <f t="shared" si="158"/>
        <v>0.10521067798150607</v>
      </c>
      <c r="BL144" s="350">
        <f t="shared" si="185"/>
        <v>7.3757790236632119E-3</v>
      </c>
      <c r="BM144" s="365">
        <v>11.82</v>
      </c>
      <c r="BN144" s="365">
        <v>10.79</v>
      </c>
      <c r="BO144" s="343">
        <f t="shared" si="168"/>
        <v>11.305</v>
      </c>
      <c r="BP144" s="365">
        <v>0.92</v>
      </c>
      <c r="BQ144" s="364">
        <v>1.6E-2</v>
      </c>
      <c r="BR144" s="342">
        <f t="shared" si="169"/>
        <v>0.10586965351906619</v>
      </c>
      <c r="BS144" s="350">
        <f t="shared" si="170"/>
        <v>1.5531817926164291E-2</v>
      </c>
      <c r="BT144" s="365">
        <v>46.07</v>
      </c>
      <c r="BU144" s="365">
        <v>42.67</v>
      </c>
      <c r="BV144" s="343">
        <f t="shared" si="154"/>
        <v>44.370000000000005</v>
      </c>
      <c r="BW144" s="365">
        <v>1.58</v>
      </c>
      <c r="BX144" s="364">
        <v>4.7500000000000001E-2</v>
      </c>
      <c r="BY144" s="342">
        <f t="shared" si="155"/>
        <v>8.7319692972448237E-2</v>
      </c>
      <c r="BZ144" s="350">
        <f t="shared" si="156"/>
        <v>4.5846633798511411E-3</v>
      </c>
      <c r="CH144" s="365">
        <v>30.5</v>
      </c>
      <c r="CI144" s="365">
        <v>27.93</v>
      </c>
      <c r="CJ144" s="343">
        <f t="shared" si="136"/>
        <v>29.215</v>
      </c>
      <c r="CK144" s="365">
        <v>1.6</v>
      </c>
      <c r="CL144" s="364">
        <v>7.2499999999999995E-2</v>
      </c>
      <c r="CM144" s="342">
        <f t="shared" si="137"/>
        <v>0.13567788226044186</v>
      </c>
      <c r="CN144" s="350">
        <f t="shared" si="138"/>
        <v>1.8894555058639517E-2</v>
      </c>
      <c r="CV144" s="365">
        <v>25.5</v>
      </c>
      <c r="CW144" s="365">
        <v>22.71</v>
      </c>
      <c r="CX144" s="343">
        <f t="shared" si="160"/>
        <v>24.105</v>
      </c>
      <c r="CY144" s="365">
        <v>1.08</v>
      </c>
      <c r="CZ144" s="364">
        <v>6.7699999999999996E-2</v>
      </c>
      <c r="DA144" s="342">
        <f t="shared" si="161"/>
        <v>0.11895254788515985</v>
      </c>
      <c r="DB144" s="350">
        <f t="shared" si="162"/>
        <v>9.4474322406311612E-3</v>
      </c>
      <c r="DJ144" s="365">
        <v>35.130000000000003</v>
      </c>
      <c r="DK144" s="365">
        <v>33.229999999999997</v>
      </c>
      <c r="DL144" s="343">
        <f t="shared" si="171"/>
        <v>34.18</v>
      </c>
      <c r="DM144" s="365">
        <v>1.19</v>
      </c>
      <c r="DN144" s="364">
        <v>9.6699999999999994E-2</v>
      </c>
      <c r="DO144" s="342">
        <f t="shared" si="172"/>
        <v>0.1374476967915379</v>
      </c>
      <c r="DP144" s="350">
        <f t="shared" si="173"/>
        <v>6.6350048646413428E-3</v>
      </c>
      <c r="DQ144" s="365">
        <v>22.32</v>
      </c>
      <c r="DR144" s="365">
        <v>21.05</v>
      </c>
      <c r="DS144" s="343">
        <f t="shared" si="163"/>
        <v>21.685000000000002</v>
      </c>
      <c r="DT144" s="365">
        <v>0.95</v>
      </c>
      <c r="DU144" s="364">
        <v>0.06</v>
      </c>
      <c r="DV144" s="342">
        <f t="shared" si="164"/>
        <v>0.10973354554285808</v>
      </c>
      <c r="DW144" s="350">
        <f t="shared" si="165"/>
        <v>4.9274675623967416E-3</v>
      </c>
      <c r="DX144" s="365"/>
      <c r="DY144" s="365"/>
      <c r="DZ144" s="343"/>
      <c r="EA144" s="365"/>
      <c r="EB144" s="364"/>
      <c r="EC144" s="342"/>
      <c r="ED144" s="350"/>
      <c r="EE144" s="365">
        <v>32.6</v>
      </c>
      <c r="EF144" s="365">
        <v>29.91</v>
      </c>
      <c r="EG144" s="343">
        <f t="shared" si="182"/>
        <v>31.255000000000003</v>
      </c>
      <c r="EH144" s="365">
        <v>1.47</v>
      </c>
      <c r="EI144" s="364">
        <v>0.04</v>
      </c>
      <c r="EJ144" s="342">
        <v>9.2451996104317091E-2</v>
      </c>
      <c r="EK144" s="350"/>
      <c r="EL144" s="365">
        <v>37.61</v>
      </c>
      <c r="EM144" s="365">
        <v>33.090000000000003</v>
      </c>
      <c r="EN144" s="343">
        <f t="shared" si="183"/>
        <v>35.35</v>
      </c>
      <c r="EO144" s="365">
        <v>1.34</v>
      </c>
      <c r="EP144" s="364">
        <v>0.05</v>
      </c>
      <c r="EQ144" s="342">
        <f t="shared" si="184"/>
        <v>9.2527909220554871E-2</v>
      </c>
      <c r="ER144" s="350"/>
      <c r="ES144" s="365">
        <v>36.520000000000003</v>
      </c>
      <c r="ET144" s="365">
        <v>30.46</v>
      </c>
      <c r="EU144" s="343">
        <f t="shared" si="177"/>
        <v>33.49</v>
      </c>
      <c r="EV144" s="365">
        <v>0.5</v>
      </c>
      <c r="EW144" s="364">
        <v>7.0000000000000007E-2</v>
      </c>
      <c r="EX144" s="342"/>
      <c r="EY144" s="350"/>
      <c r="FA144" s="365">
        <v>2.4393699999999998</v>
      </c>
      <c r="FB144" s="365">
        <v>2.3002199999999999</v>
      </c>
      <c r="FD144" s="365"/>
      <c r="FE144" s="365">
        <v>4.4635800000000003</v>
      </c>
      <c r="FI144" s="365">
        <v>1.54047</v>
      </c>
      <c r="FJ144" s="365">
        <v>3.2237100000000001</v>
      </c>
      <c r="FK144" s="365">
        <v>1.1537200000000001</v>
      </c>
      <c r="FM144" s="365">
        <v>3.0600800000000001</v>
      </c>
      <c r="FO144" s="365">
        <v>1.7452000000000001</v>
      </c>
      <c r="FQ144" s="365">
        <v>1.06074</v>
      </c>
      <c r="FR144" s="365">
        <v>0.98671000000000009</v>
      </c>
      <c r="FT144" s="365"/>
      <c r="FV144" s="365"/>
      <c r="FW144" s="344">
        <f t="shared" si="178"/>
        <v>21.973799999999997</v>
      </c>
      <c r="FX144" s="342">
        <f t="shared" si="179"/>
        <v>0.12081174409860133</v>
      </c>
    </row>
    <row r="145" spans="1:182">
      <c r="A145" s="349">
        <v>39995</v>
      </c>
      <c r="B145" s="357">
        <v>34.43</v>
      </c>
      <c r="C145" s="357">
        <v>30.052</v>
      </c>
      <c r="D145" s="337">
        <f t="shared" si="152"/>
        <v>32.241</v>
      </c>
      <c r="E145" s="357">
        <v>1.72</v>
      </c>
      <c r="F145" s="338">
        <v>4.4999999999999998E-2</v>
      </c>
      <c r="G145" s="342">
        <f t="shared" si="153"/>
        <v>0.1049304273399907</v>
      </c>
      <c r="H145" s="350">
        <f t="shared" si="167"/>
        <v>8.1653112219120926E-3</v>
      </c>
      <c r="I145" s="357">
        <v>27.39</v>
      </c>
      <c r="J145" s="357">
        <v>24.41</v>
      </c>
      <c r="K145" s="337">
        <f t="shared" si="124"/>
        <v>25.9</v>
      </c>
      <c r="L145" s="357">
        <v>1.32</v>
      </c>
      <c r="M145" s="338">
        <v>0.05</v>
      </c>
      <c r="N145" s="342">
        <f t="shared" si="125"/>
        <v>0.10747342026674711</v>
      </c>
      <c r="O145" s="350">
        <f t="shared" si="126"/>
        <v>8.1306921781200692E-3</v>
      </c>
      <c r="AD145" s="365">
        <v>38.64</v>
      </c>
      <c r="AE145" s="365">
        <v>31.4</v>
      </c>
      <c r="AF145" s="343">
        <f t="shared" si="174"/>
        <v>35.019999999999996</v>
      </c>
      <c r="AG145" s="365">
        <v>0.88</v>
      </c>
      <c r="AH145" s="364">
        <v>0.09</v>
      </c>
      <c r="AI145" s="342">
        <f t="shared" si="175"/>
        <v>0.11911889316536661</v>
      </c>
      <c r="AJ145" s="350">
        <f t="shared" si="176"/>
        <v>1.9506716478989855E-2</v>
      </c>
      <c r="AY145" s="365">
        <v>40.61</v>
      </c>
      <c r="AZ145" s="365">
        <v>35.99</v>
      </c>
      <c r="BA145" s="343">
        <f t="shared" si="180"/>
        <v>38.299999999999997</v>
      </c>
      <c r="BB145" s="365">
        <v>1.24</v>
      </c>
      <c r="BC145" s="364">
        <v>6.5000000000000002E-2</v>
      </c>
      <c r="BD145" s="342">
        <f t="shared" si="181"/>
        <v>0.10176166893108496</v>
      </c>
      <c r="BE145" s="350">
        <f>BD145*($FH145/$FW145)</f>
        <v>4.5299831831654008E-3</v>
      </c>
      <c r="BF145" s="365">
        <v>37.42</v>
      </c>
      <c r="BG145" s="365">
        <v>32.83</v>
      </c>
      <c r="BH145" s="343">
        <f t="shared" si="157"/>
        <v>35.125</v>
      </c>
      <c r="BI145" s="365">
        <v>1.86</v>
      </c>
      <c r="BJ145" s="364">
        <v>4.3299999999999998E-2</v>
      </c>
      <c r="BK145" s="342">
        <f t="shared" si="158"/>
        <v>0.10268127154849682</v>
      </c>
      <c r="BL145" s="350">
        <f t="shared" si="185"/>
        <v>4.8857190095394605E-3</v>
      </c>
      <c r="BM145" s="365">
        <v>13.39</v>
      </c>
      <c r="BN145" s="365">
        <v>11.41</v>
      </c>
      <c r="BO145" s="343">
        <f t="shared" si="168"/>
        <v>12.4</v>
      </c>
      <c r="BP145" s="365">
        <v>0.92</v>
      </c>
      <c r="BQ145" s="364">
        <v>3.6699999999999997E-2</v>
      </c>
      <c r="BR145" s="342">
        <f t="shared" si="169"/>
        <v>0.12006690801381947</v>
      </c>
      <c r="BS145" s="350">
        <f t="shared" si="170"/>
        <v>1.2746691380479147E-2</v>
      </c>
      <c r="BT145" s="365">
        <v>46</v>
      </c>
      <c r="BU145" s="365">
        <v>42.23</v>
      </c>
      <c r="BV145" s="343">
        <f t="shared" si="154"/>
        <v>44.114999999999995</v>
      </c>
      <c r="BW145" s="365">
        <v>1.66</v>
      </c>
      <c r="BX145" s="364">
        <v>5.1699999999999996E-2</v>
      </c>
      <c r="BY145" s="342">
        <f t="shared" si="155"/>
        <v>9.3980050820872574E-2</v>
      </c>
      <c r="BZ145" s="350">
        <f t="shared" si="156"/>
        <v>3.0278033488782405E-3</v>
      </c>
      <c r="CH145" s="365">
        <v>33.46</v>
      </c>
      <c r="CI145" s="365">
        <v>27.5</v>
      </c>
      <c r="CJ145" s="343">
        <f t="shared" si="136"/>
        <v>30.48</v>
      </c>
      <c r="CK145" s="365">
        <v>1.68</v>
      </c>
      <c r="CL145" s="364">
        <v>7.2499999999999995E-2</v>
      </c>
      <c r="CM145" s="342">
        <f t="shared" si="137"/>
        <v>0.13609243275286742</v>
      </c>
      <c r="CN145" s="350">
        <f t="shared" si="138"/>
        <v>1.4333554231116005E-2</v>
      </c>
      <c r="CV145" s="365">
        <v>25.18</v>
      </c>
      <c r="CW145" s="365">
        <v>22.5</v>
      </c>
      <c r="CX145" s="343">
        <f t="shared" si="160"/>
        <v>23.84</v>
      </c>
      <c r="CY145" s="365">
        <v>1.08</v>
      </c>
      <c r="CZ145" s="364">
        <v>6.2E-2</v>
      </c>
      <c r="DA145" s="342">
        <f t="shared" si="161"/>
        <v>0.11355571634972161</v>
      </c>
      <c r="DB145" s="350">
        <f t="shared" si="162"/>
        <v>5.6586082206324714E-3</v>
      </c>
      <c r="DJ145" s="365">
        <v>37.53</v>
      </c>
      <c r="DK145" s="365">
        <v>33.96</v>
      </c>
      <c r="DL145" s="343">
        <f t="shared" si="171"/>
        <v>35.745000000000005</v>
      </c>
      <c r="DM145" s="365">
        <v>1.19</v>
      </c>
      <c r="DN145" s="364">
        <v>9.6300000000000011E-2</v>
      </c>
      <c r="DO145" s="342">
        <f t="shared" si="172"/>
        <v>0.13522606226741551</v>
      </c>
      <c r="DP145" s="350">
        <f t="shared" si="173"/>
        <v>3.9956813515460848E-3</v>
      </c>
      <c r="DQ145" s="365">
        <v>24.92</v>
      </c>
      <c r="DR145" s="365">
        <v>21.58</v>
      </c>
      <c r="DS145" s="343">
        <f t="shared" si="163"/>
        <v>23.25</v>
      </c>
      <c r="DT145" s="365">
        <v>0.95</v>
      </c>
      <c r="DU145" s="364">
        <v>5.67E-2</v>
      </c>
      <c r="DV145" s="342">
        <f t="shared" si="164"/>
        <v>0.10288778721682723</v>
      </c>
      <c r="DW145" s="350">
        <f t="shared" si="165"/>
        <v>3.2894692653609933E-3</v>
      </c>
      <c r="DX145" s="365">
        <v>26.99</v>
      </c>
      <c r="DY145" s="365">
        <v>24.77</v>
      </c>
      <c r="DZ145" s="343">
        <f t="shared" ref="DZ145:DZ150" si="186">AVERAGE(DX145:DY145)</f>
        <v>25.88</v>
      </c>
      <c r="EA145" s="365">
        <v>0.8</v>
      </c>
      <c r="EB145" s="364">
        <v>6.5000000000000002E-2</v>
      </c>
      <c r="EC145" s="342">
        <f t="shared" ref="EC145:EC150" si="187">+((((((EA145/4)*(1+EB145)^0.25))/(DZ145*0.95))+(1+EB145)^(0.25))^4)-1</f>
        <v>0.10007901467965308</v>
      </c>
      <c r="ED145" s="350">
        <f>EC145*($FS145/$FW145)</f>
        <v>8.1249128503417794E-3</v>
      </c>
      <c r="EE145" s="365">
        <v>33.79</v>
      </c>
      <c r="EF145" s="365">
        <v>30.37</v>
      </c>
      <c r="EG145" s="343">
        <f t="shared" si="182"/>
        <v>32.08</v>
      </c>
      <c r="EH145" s="365">
        <v>1.47</v>
      </c>
      <c r="EI145" s="364">
        <v>4.4999999999999998E-2</v>
      </c>
      <c r="EJ145" s="342">
        <v>9.6324318615315985E-2</v>
      </c>
      <c r="EK145" s="350">
        <f>EJ145*($FT145/$FW145)</f>
        <v>4.6222532202858249E-3</v>
      </c>
      <c r="EL145" s="365">
        <v>41.1</v>
      </c>
      <c r="EM145" s="365">
        <v>33.770000000000003</v>
      </c>
      <c r="EN145" s="343">
        <f t="shared" si="183"/>
        <v>37.435000000000002</v>
      </c>
      <c r="EO145" s="365">
        <v>1.34</v>
      </c>
      <c r="EP145" s="364">
        <v>8.5000000000000006E-2</v>
      </c>
      <c r="EQ145" s="342">
        <f t="shared" si="184"/>
        <v>0.12646338041632643</v>
      </c>
      <c r="ER145" s="350">
        <f>EQ145*($FU145/$FW145)</f>
        <v>1.3462044414823937E-2</v>
      </c>
      <c r="ES145" s="365">
        <v>35.4</v>
      </c>
      <c r="ET145" s="365">
        <v>27.98</v>
      </c>
      <c r="EU145" s="343">
        <f t="shared" si="177"/>
        <v>31.689999999999998</v>
      </c>
      <c r="EV145" s="365">
        <v>0.5</v>
      </c>
      <c r="EW145" s="364">
        <v>0.01</v>
      </c>
      <c r="EX145" s="342"/>
      <c r="EY145" s="350"/>
      <c r="FA145" s="365">
        <v>2.6499000000000001</v>
      </c>
      <c r="FB145" s="365">
        <v>2.5762299999999998</v>
      </c>
      <c r="FE145" s="365">
        <v>5.5765000000000002</v>
      </c>
      <c r="FH145" s="365">
        <v>1.5159</v>
      </c>
      <c r="FI145" s="365">
        <v>1.6202999999999999</v>
      </c>
      <c r="FJ145" s="365">
        <v>3.6151999999999997</v>
      </c>
      <c r="FK145" s="365">
        <v>1.0971099999999998</v>
      </c>
      <c r="FM145" s="365">
        <v>3.58656</v>
      </c>
      <c r="FO145" s="365">
        <v>1.6969100000000001</v>
      </c>
      <c r="FQ145" s="365">
        <v>1.00621</v>
      </c>
      <c r="FR145" s="365">
        <v>1.08873</v>
      </c>
      <c r="FS145" s="365">
        <v>2.7646100000000002</v>
      </c>
      <c r="FT145" s="365">
        <v>1.6340899999999998</v>
      </c>
      <c r="FU145" s="365">
        <v>3.6249699999999998</v>
      </c>
      <c r="FV145" s="365"/>
      <c r="FW145" s="344">
        <f t="shared" si="178"/>
        <v>34.053220000000003</v>
      </c>
      <c r="FX145" s="342">
        <f t="shared" si="179"/>
        <v>0.11447944035519135</v>
      </c>
    </row>
    <row r="146" spans="1:182">
      <c r="A146" s="349">
        <v>40026</v>
      </c>
      <c r="B146" s="357">
        <v>35</v>
      </c>
      <c r="C146" s="357">
        <v>33.120100000000001</v>
      </c>
      <c r="D146" s="337">
        <f t="shared" si="152"/>
        <v>34.060050000000004</v>
      </c>
      <c r="E146" s="357">
        <v>1.72</v>
      </c>
      <c r="F146" s="338">
        <v>4.4999999999999998E-2</v>
      </c>
      <c r="G146" s="342">
        <f t="shared" si="153"/>
        <v>0.1016660958195883</v>
      </c>
      <c r="H146" s="350">
        <f t="shared" si="167"/>
        <v>8.050240099122646E-3</v>
      </c>
      <c r="I146" s="357">
        <v>28.58</v>
      </c>
      <c r="J146" s="357">
        <v>27.06</v>
      </c>
      <c r="K146" s="337">
        <f t="shared" si="124"/>
        <v>27.82</v>
      </c>
      <c r="L146" s="357">
        <v>1.32</v>
      </c>
      <c r="M146" s="338">
        <v>0.05</v>
      </c>
      <c r="N146" s="342">
        <f t="shared" si="125"/>
        <v>0.1034328104159421</v>
      </c>
      <c r="O146" s="350">
        <f t="shared" si="126"/>
        <v>7.8547755115914615E-3</v>
      </c>
      <c r="W146" s="343" t="s">
        <v>556</v>
      </c>
      <c r="AD146" s="365">
        <v>42.12</v>
      </c>
      <c r="AE146" s="365">
        <v>38.46</v>
      </c>
      <c r="AF146" s="343">
        <f t="shared" si="174"/>
        <v>40.29</v>
      </c>
      <c r="AG146" s="365">
        <v>0.88</v>
      </c>
      <c r="AH146" s="364">
        <v>0.09</v>
      </c>
      <c r="AI146" s="342">
        <f t="shared" si="175"/>
        <v>0.1152773098335711</v>
      </c>
      <c r="AJ146" s="350">
        <f t="shared" si="176"/>
        <v>1.844798713961307E-2</v>
      </c>
      <c r="AY146" s="365">
        <v>38.99</v>
      </c>
      <c r="AZ146" s="365">
        <v>35.86</v>
      </c>
      <c r="BA146" s="343">
        <f t="shared" si="180"/>
        <v>37.424999999999997</v>
      </c>
      <c r="BB146" s="365">
        <v>1.24</v>
      </c>
      <c r="BC146" s="364">
        <v>6.5000000000000002E-2</v>
      </c>
      <c r="BD146" s="342">
        <f t="shared" si="181"/>
        <v>0.10263238661261531</v>
      </c>
      <c r="BE146" s="350">
        <f>BD146*($FH146/$FW146)</f>
        <v>4.4121135185268209E-3</v>
      </c>
      <c r="BF146" s="365">
        <v>38.08</v>
      </c>
      <c r="BG146" s="365">
        <v>35.14</v>
      </c>
      <c r="BH146" s="343">
        <f t="shared" si="157"/>
        <v>36.61</v>
      </c>
      <c r="BI146" s="365">
        <v>1.86</v>
      </c>
      <c r="BJ146" s="364">
        <v>4.3299999999999998E-2</v>
      </c>
      <c r="BK146" s="342">
        <f t="shared" si="158"/>
        <v>0.10022443452220364</v>
      </c>
      <c r="BL146" s="350">
        <f t="shared" si="185"/>
        <v>4.7004114036459429E-3</v>
      </c>
      <c r="BM146" s="365">
        <v>13.78</v>
      </c>
      <c r="BN146" s="365">
        <v>12.79</v>
      </c>
      <c r="BO146" s="343">
        <f t="shared" si="168"/>
        <v>13.285</v>
      </c>
      <c r="BP146" s="365">
        <v>0.92</v>
      </c>
      <c r="BQ146" s="364">
        <v>3.6699999999999997E-2</v>
      </c>
      <c r="BR146" s="342">
        <f t="shared" si="169"/>
        <v>0.11436212235894949</v>
      </c>
      <c r="BS146" s="350">
        <f t="shared" si="170"/>
        <v>1.2442955097714479E-2</v>
      </c>
      <c r="BT146" s="365">
        <v>45.058</v>
      </c>
      <c r="BU146" s="365">
        <v>41.72</v>
      </c>
      <c r="BV146" s="343">
        <f t="shared" si="154"/>
        <v>43.388999999999996</v>
      </c>
      <c r="BW146" s="365">
        <v>1.66</v>
      </c>
      <c r="BX146" s="364">
        <v>5.1699999999999996E-2</v>
      </c>
      <c r="BY146" s="342">
        <f t="shared" si="155"/>
        <v>9.4698162643244377E-2</v>
      </c>
      <c r="BZ146" s="350">
        <f t="shared" si="156"/>
        <v>2.990939480652871E-3</v>
      </c>
      <c r="CH146" s="365">
        <v>36.03</v>
      </c>
      <c r="CI146" s="365">
        <v>32.950000000000003</v>
      </c>
      <c r="CJ146" s="343">
        <f t="shared" si="136"/>
        <v>34.49</v>
      </c>
      <c r="CK146" s="365">
        <v>1.68</v>
      </c>
      <c r="CL146" s="364">
        <v>7.2499999999999995E-2</v>
      </c>
      <c r="CM146" s="342">
        <f t="shared" si="137"/>
        <v>0.12855716948717277</v>
      </c>
      <c r="CN146" s="350">
        <f t="shared" si="138"/>
        <v>1.4094637504320596E-2</v>
      </c>
      <c r="CV146" s="365">
        <v>25.87</v>
      </c>
      <c r="CW146" s="365">
        <v>23.48</v>
      </c>
      <c r="CX146" s="343">
        <f t="shared" si="160"/>
        <v>24.675000000000001</v>
      </c>
      <c r="CY146" s="365">
        <v>1.08</v>
      </c>
      <c r="CZ146" s="364">
        <v>6.2E-2</v>
      </c>
      <c r="DA146" s="342">
        <f t="shared" si="161"/>
        <v>0.11178100149013503</v>
      </c>
      <c r="DB146" s="350">
        <f t="shared" si="162"/>
        <v>5.5462658515784092E-3</v>
      </c>
      <c r="DJ146" s="365">
        <v>37.32</v>
      </c>
      <c r="DK146" s="365">
        <v>34.42</v>
      </c>
      <c r="DL146" s="343">
        <f t="shared" si="171"/>
        <v>35.870000000000005</v>
      </c>
      <c r="DM146" s="365">
        <v>1.19</v>
      </c>
      <c r="DN146" s="364">
        <v>9.6300000000000011E-2</v>
      </c>
      <c r="DO146" s="342">
        <f t="shared" si="172"/>
        <v>0.13508863873950427</v>
      </c>
      <c r="DP146" s="350">
        <f t="shared" si="173"/>
        <v>4.1743639971960102E-3</v>
      </c>
      <c r="DQ146" s="365">
        <v>25.9</v>
      </c>
      <c r="DR146" s="365">
        <v>24.03</v>
      </c>
      <c r="DS146" s="343">
        <f t="shared" si="163"/>
        <v>24.965</v>
      </c>
      <c r="DT146" s="365">
        <v>0.95</v>
      </c>
      <c r="DU146" s="364">
        <v>5.67E-2</v>
      </c>
      <c r="DV146" s="342">
        <f t="shared" si="164"/>
        <v>9.9667312381200635E-2</v>
      </c>
      <c r="DW146" s="350">
        <f t="shared" si="165"/>
        <v>3.2863362938080148E-3</v>
      </c>
      <c r="DX146" s="365">
        <v>26.98</v>
      </c>
      <c r="DY146" s="365">
        <v>25.29</v>
      </c>
      <c r="DZ146" s="343">
        <f t="shared" si="186"/>
        <v>26.134999999999998</v>
      </c>
      <c r="EA146" s="365">
        <v>0.8</v>
      </c>
      <c r="EB146" s="364">
        <v>6.5000000000000002E-2</v>
      </c>
      <c r="EC146" s="342">
        <f t="shared" si="187"/>
        <v>9.9732617929201073E-2</v>
      </c>
      <c r="ED146" s="350">
        <f>EC146*($FS146/$FW146)</f>
        <v>7.7790831498557016E-3</v>
      </c>
      <c r="EE146" s="365">
        <v>34.39</v>
      </c>
      <c r="EF146" s="365">
        <v>32.65</v>
      </c>
      <c r="EG146" s="343">
        <f t="shared" si="182"/>
        <v>33.519999999999996</v>
      </c>
      <c r="EH146" s="365">
        <v>1.47</v>
      </c>
      <c r="EI146" s="364">
        <v>4.4999999999999998E-2</v>
      </c>
      <c r="EJ146" s="342">
        <v>9.408137813833739E-2</v>
      </c>
      <c r="EK146" s="350">
        <f>EJ146*($FT146/$FW146)</f>
        <v>4.5156215785998018E-3</v>
      </c>
      <c r="EL146" s="365">
        <v>48.69</v>
      </c>
      <c r="EM146" s="365">
        <v>40.15</v>
      </c>
      <c r="EN146" s="343">
        <f t="shared" si="183"/>
        <v>44.42</v>
      </c>
      <c r="EO146" s="365">
        <v>1.34</v>
      </c>
      <c r="EP146" s="364">
        <v>8.5000000000000006E-2</v>
      </c>
      <c r="EQ146" s="342">
        <f t="shared" si="184"/>
        <v>0.11986586537997423</v>
      </c>
      <c r="ER146" s="350">
        <f>EQ146*($FU146/$FW146)</f>
        <v>1.263920084071345E-2</v>
      </c>
      <c r="ES146" s="365">
        <v>35.54</v>
      </c>
      <c r="ET146" s="365">
        <v>32.46</v>
      </c>
      <c r="EU146" s="343">
        <f t="shared" si="177"/>
        <v>34</v>
      </c>
      <c r="EV146" s="365">
        <v>0.5</v>
      </c>
      <c r="EW146" s="364">
        <v>0.01</v>
      </c>
      <c r="EX146" s="342"/>
      <c r="EY146" s="350"/>
      <c r="FA146" s="365">
        <v>2.7372199999999998</v>
      </c>
      <c r="FB146" s="365">
        <v>2.62514</v>
      </c>
      <c r="FE146" s="365">
        <v>5.532</v>
      </c>
      <c r="FH146" s="365">
        <v>1.48607</v>
      </c>
      <c r="FI146" s="365">
        <v>1.62121</v>
      </c>
      <c r="FJ146" s="365">
        <v>3.7611300000000001</v>
      </c>
      <c r="FK146" s="365">
        <v>1.0917999999999999</v>
      </c>
      <c r="FM146" s="365">
        <v>3.7899600000000002</v>
      </c>
      <c r="FO146" s="365">
        <v>1.7151800000000001</v>
      </c>
      <c r="FQ146" s="365">
        <v>1.06819</v>
      </c>
      <c r="FR146" s="365">
        <v>1.1398199999999998</v>
      </c>
      <c r="FS146" s="365">
        <v>2.6963000000000004</v>
      </c>
      <c r="FT146" s="365">
        <v>1.65917</v>
      </c>
      <c r="FU146" s="365">
        <v>3.6450300000000002</v>
      </c>
      <c r="FV146" s="365"/>
      <c r="FW146" s="344">
        <f t="shared" si="178"/>
        <v>34.568220000000004</v>
      </c>
      <c r="FX146" s="342">
        <f t="shared" si="179"/>
        <v>0.11093493146693928</v>
      </c>
    </row>
    <row r="147" spans="1:182">
      <c r="A147" s="349">
        <v>40057</v>
      </c>
      <c r="B147" s="357">
        <v>35.79</v>
      </c>
      <c r="C147" s="357">
        <v>33.07</v>
      </c>
      <c r="D147" s="337">
        <f t="shared" si="152"/>
        <v>34.43</v>
      </c>
      <c r="E147" s="357">
        <v>1.72</v>
      </c>
      <c r="F147" s="338">
        <v>4.4999999999999998E-2</v>
      </c>
      <c r="G147" s="342">
        <f t="shared" si="153"/>
        <v>0.1010452406124478</v>
      </c>
      <c r="H147" s="350">
        <f t="shared" si="167"/>
        <v>8.0010788379964101E-3</v>
      </c>
      <c r="I147" s="357">
        <v>28.95</v>
      </c>
      <c r="J147" s="357">
        <v>26.62</v>
      </c>
      <c r="K147" s="337">
        <f t="shared" si="124"/>
        <v>27.785</v>
      </c>
      <c r="L147" s="357">
        <v>1.32</v>
      </c>
      <c r="M147" s="338">
        <v>0.05</v>
      </c>
      <c r="N147" s="342">
        <f t="shared" si="125"/>
        <v>0.1035013778201237</v>
      </c>
      <c r="O147" s="350">
        <f t="shared" si="126"/>
        <v>7.8599825785278937E-3</v>
      </c>
      <c r="AD147" s="365">
        <v>43.51</v>
      </c>
      <c r="AE147" s="365">
        <v>38.53</v>
      </c>
      <c r="AF147" s="343">
        <f t="shared" si="174"/>
        <v>41.019999999999996</v>
      </c>
      <c r="AG147" s="365">
        <v>0.88</v>
      </c>
      <c r="AH147" s="364">
        <v>0.09</v>
      </c>
      <c r="AI147" s="342">
        <f t="shared" si="175"/>
        <v>0.11482366442157566</v>
      </c>
      <c r="AJ147" s="350">
        <f t="shared" si="176"/>
        <v>1.8375389637654369E-2</v>
      </c>
      <c r="AY147" s="365">
        <v>37.04</v>
      </c>
      <c r="AZ147" s="365">
        <v>35.64</v>
      </c>
      <c r="BA147" s="343">
        <f t="shared" si="180"/>
        <v>36.340000000000003</v>
      </c>
      <c r="BB147" s="365">
        <v>1.24</v>
      </c>
      <c r="BC147" s="364">
        <v>6.5000000000000002E-2</v>
      </c>
      <c r="BD147" s="342">
        <f t="shared" si="181"/>
        <v>0.1037710875166824</v>
      </c>
      <c r="BE147" s="350">
        <f>BD147*($FH147/$FW147)</f>
        <v>4.4610656847797253E-3</v>
      </c>
      <c r="BF147" s="365">
        <v>37.65</v>
      </c>
      <c r="BG147" s="365">
        <v>35.299999999999997</v>
      </c>
      <c r="BH147" s="343">
        <f t="shared" si="157"/>
        <v>36.474999999999994</v>
      </c>
      <c r="BI147" s="365">
        <v>1.86</v>
      </c>
      <c r="BJ147" s="364">
        <v>4.3299999999999998E-2</v>
      </c>
      <c r="BK147" s="342">
        <f t="shared" si="158"/>
        <v>0.10043935270258864</v>
      </c>
      <c r="BL147" s="350">
        <f t="shared" si="185"/>
        <v>4.7104908206139539E-3</v>
      </c>
      <c r="BM147" s="365">
        <v>14.025</v>
      </c>
      <c r="BN147" s="365">
        <v>12.93</v>
      </c>
      <c r="BO147" s="343">
        <f t="shared" si="168"/>
        <v>13.477499999999999</v>
      </c>
      <c r="BP147" s="365">
        <v>0.92</v>
      </c>
      <c r="BQ147" s="364">
        <v>3.6699999999999997E-2</v>
      </c>
      <c r="BR147" s="342">
        <f t="shared" si="169"/>
        <v>0.11322307822279543</v>
      </c>
      <c r="BS147" s="350">
        <f t="shared" si="170"/>
        <v>1.2319023548105818E-2</v>
      </c>
      <c r="BT147" s="365">
        <v>42.86</v>
      </c>
      <c r="BU147" s="365">
        <v>41.115000000000002</v>
      </c>
      <c r="BV147" s="343">
        <f t="shared" si="154"/>
        <v>41.987499999999997</v>
      </c>
      <c r="BW147" s="365">
        <v>1.66</v>
      </c>
      <c r="BX147" s="364">
        <v>5.1699999999999996E-2</v>
      </c>
      <c r="BY147" s="342">
        <f t="shared" si="155"/>
        <v>9.6155762856985794E-2</v>
      </c>
      <c r="BZ147" s="350">
        <f t="shared" si="156"/>
        <v>3.036976213622138E-3</v>
      </c>
      <c r="CH147" s="365">
        <v>37.119999999999997</v>
      </c>
      <c r="CI147" s="365">
        <v>32.619999999999997</v>
      </c>
      <c r="CJ147" s="343">
        <f t="shared" si="136"/>
        <v>34.869999999999997</v>
      </c>
      <c r="CK147" s="365">
        <v>1.68</v>
      </c>
      <c r="CL147" s="364">
        <v>7.2499999999999995E-2</v>
      </c>
      <c r="CM147" s="342">
        <f t="shared" si="137"/>
        <v>0.12793468822827925</v>
      </c>
      <c r="CN147" s="350">
        <f t="shared" si="138"/>
        <v>1.4026390453360028E-2</v>
      </c>
      <c r="CV147" s="365">
        <v>24.58</v>
      </c>
      <c r="CW147" s="365">
        <v>23.1</v>
      </c>
      <c r="CX147" s="343">
        <f t="shared" si="160"/>
        <v>23.84</v>
      </c>
      <c r="CY147" s="365">
        <v>1.08</v>
      </c>
      <c r="CZ147" s="364">
        <v>6.2E-2</v>
      </c>
      <c r="DA147" s="342">
        <f t="shared" si="161"/>
        <v>0.11355571634972161</v>
      </c>
      <c r="DB147" s="350">
        <f t="shared" si="162"/>
        <v>5.6343223217370031E-3</v>
      </c>
      <c r="DJ147" s="365">
        <v>35.68</v>
      </c>
      <c r="DK147" s="365">
        <v>33.119999999999997</v>
      </c>
      <c r="DL147" s="343">
        <f t="shared" si="171"/>
        <v>34.4</v>
      </c>
      <c r="DM147" s="365">
        <v>1.19</v>
      </c>
      <c r="DN147" s="364">
        <v>9.6300000000000011E-2</v>
      </c>
      <c r="DO147" s="342">
        <f t="shared" si="172"/>
        <v>0.13676878264349934</v>
      </c>
      <c r="DP147" s="350">
        <f t="shared" si="173"/>
        <v>4.2262819992455363E-3</v>
      </c>
      <c r="DQ147" s="365">
        <v>26.64</v>
      </c>
      <c r="DR147" s="365">
        <v>23.63</v>
      </c>
      <c r="DS147" s="343">
        <f t="shared" si="163"/>
        <v>25.134999999999998</v>
      </c>
      <c r="DT147" s="365">
        <v>0.95</v>
      </c>
      <c r="DU147" s="364">
        <v>5.67E-2</v>
      </c>
      <c r="DV147" s="342">
        <f t="shared" si="164"/>
        <v>9.9372375766904719E-2</v>
      </c>
      <c r="DW147" s="350">
        <f t="shared" si="165"/>
        <v>3.2766113310616898E-3</v>
      </c>
      <c r="DX147" s="365">
        <v>26.37</v>
      </c>
      <c r="DY147" s="365">
        <v>24.32</v>
      </c>
      <c r="DZ147" s="343">
        <f t="shared" si="186"/>
        <v>25.344999999999999</v>
      </c>
      <c r="EA147" s="365">
        <v>0.8</v>
      </c>
      <c r="EB147" s="364">
        <v>6.5000000000000002E-2</v>
      </c>
      <c r="EC147" s="342">
        <f t="shared" si="187"/>
        <v>0.10082870148131384</v>
      </c>
      <c r="ED147" s="350">
        <f>EC147*($FS147/$FW147)</f>
        <v>7.8645769959826261E-3</v>
      </c>
      <c r="EE147" s="365">
        <v>34.24</v>
      </c>
      <c r="EF147" s="365">
        <v>32.445300000000003</v>
      </c>
      <c r="EG147" s="343">
        <f t="shared" si="182"/>
        <v>33.342650000000006</v>
      </c>
      <c r="EH147" s="365">
        <v>1.47</v>
      </c>
      <c r="EI147" s="364">
        <v>4.4999999999999998E-2</v>
      </c>
      <c r="EJ147" s="342">
        <v>9.4346977253040309E-2</v>
      </c>
      <c r="EK147" s="350">
        <f>EJ147*($FT147/$FW147)</f>
        <v>4.5283695327363368E-3</v>
      </c>
      <c r="EL147" s="365">
        <v>48.3</v>
      </c>
      <c r="EM147" s="365">
        <v>42.94</v>
      </c>
      <c r="EN147" s="343">
        <f t="shared" si="183"/>
        <v>45.62</v>
      </c>
      <c r="EO147" s="365">
        <v>1.34</v>
      </c>
      <c r="EP147" s="364">
        <v>8.5000000000000006E-2</v>
      </c>
      <c r="EQ147" s="342">
        <f t="shared" si="184"/>
        <v>0.11893812687932193</v>
      </c>
      <c r="ER147" s="350">
        <f>EQ147*($FU147/$FW147)</f>
        <v>1.2541375882788723E-2</v>
      </c>
      <c r="ES147" s="365">
        <v>37.89</v>
      </c>
      <c r="ET147" s="365">
        <v>32.72</v>
      </c>
      <c r="EU147" s="343">
        <f t="shared" si="177"/>
        <v>35.305</v>
      </c>
      <c r="EV147" s="365">
        <v>0.5</v>
      </c>
      <c r="EW147" s="364">
        <v>0.01</v>
      </c>
      <c r="EX147" s="342"/>
      <c r="EY147" s="350"/>
      <c r="FA147" s="365">
        <v>2.7372199999999998</v>
      </c>
      <c r="FB147" s="365">
        <v>2.62514</v>
      </c>
      <c r="FE147" s="365">
        <v>5.532</v>
      </c>
      <c r="FH147" s="365">
        <v>1.48607</v>
      </c>
      <c r="FI147" s="365">
        <v>1.62121</v>
      </c>
      <c r="FJ147" s="365">
        <v>3.7611300000000001</v>
      </c>
      <c r="FK147" s="365">
        <v>1.0917999999999999</v>
      </c>
      <c r="FM147" s="365">
        <v>3.7899600000000002</v>
      </c>
      <c r="FO147" s="365">
        <v>1.7151800000000001</v>
      </c>
      <c r="FQ147" s="365">
        <v>1.06819</v>
      </c>
      <c r="FR147" s="365">
        <v>1.1398199999999998</v>
      </c>
      <c r="FS147" s="365">
        <v>2.6963000000000004</v>
      </c>
      <c r="FT147" s="365">
        <v>1.65917</v>
      </c>
      <c r="FU147" s="365">
        <v>3.6450300000000002</v>
      </c>
      <c r="FV147" s="365"/>
      <c r="FW147" s="344">
        <f t="shared" si="178"/>
        <v>34.568220000000004</v>
      </c>
      <c r="FX147" s="342">
        <f t="shared" si="179"/>
        <v>0.11086193583821226</v>
      </c>
    </row>
    <row r="148" spans="1:182">
      <c r="A148" s="349">
        <v>40087</v>
      </c>
      <c r="B148" s="357">
        <v>37.468499999999999</v>
      </c>
      <c r="C148" s="357">
        <v>34.11</v>
      </c>
      <c r="D148" s="337">
        <f t="shared" si="152"/>
        <v>35.789249999999996</v>
      </c>
      <c r="E148" s="357">
        <v>1.72</v>
      </c>
      <c r="F148" s="338">
        <v>4.2500000000000003E-2</v>
      </c>
      <c r="G148" s="342">
        <f t="shared" si="153"/>
        <v>9.6247514972116255E-2</v>
      </c>
      <c r="H148" s="350">
        <f t="shared" si="167"/>
        <v>8.3072227244951752E-3</v>
      </c>
      <c r="I148" s="357">
        <v>29.31</v>
      </c>
      <c r="J148" s="357">
        <v>27.22</v>
      </c>
      <c r="K148" s="337">
        <f t="shared" si="124"/>
        <v>28.265000000000001</v>
      </c>
      <c r="L148" s="357">
        <v>1.34</v>
      </c>
      <c r="M148" s="338">
        <v>0.05</v>
      </c>
      <c r="N148" s="342">
        <f t="shared" si="125"/>
        <v>0.103387585054872</v>
      </c>
      <c r="O148" s="350">
        <f t="shared" si="126"/>
        <v>8.0684247088211557E-3</v>
      </c>
      <c r="W148" s="365">
        <v>45.61</v>
      </c>
      <c r="X148" s="365">
        <v>42.54</v>
      </c>
      <c r="Y148" s="343">
        <f>AVERAGE(W148:X148)</f>
        <v>44.075000000000003</v>
      </c>
      <c r="Z148" s="365">
        <v>0.5</v>
      </c>
      <c r="AA148" s="364">
        <v>3.7499999999999999E-2</v>
      </c>
      <c r="AB148" s="342"/>
      <c r="AC148" s="365"/>
      <c r="AD148" s="365">
        <v>43.99</v>
      </c>
      <c r="AE148" s="365">
        <v>40.020000000000003</v>
      </c>
      <c r="AF148" s="343">
        <f t="shared" si="174"/>
        <v>42.005000000000003</v>
      </c>
      <c r="AG148" s="365">
        <v>0.88</v>
      </c>
      <c r="AH148" s="364">
        <v>0.1167</v>
      </c>
      <c r="AI148" s="342">
        <f t="shared" si="175"/>
        <v>0.14153044006670989</v>
      </c>
      <c r="AJ148" s="350">
        <f t="shared" si="176"/>
        <v>2.3797056013833924E-2</v>
      </c>
      <c r="AY148" s="365">
        <v>36.51</v>
      </c>
      <c r="AZ148" s="365">
        <v>34.49</v>
      </c>
      <c r="BA148" s="343">
        <f t="shared" si="180"/>
        <v>35.5</v>
      </c>
      <c r="BB148" s="365">
        <v>1.36</v>
      </c>
      <c r="BC148" s="364">
        <v>0.06</v>
      </c>
      <c r="BD148" s="342">
        <f t="shared" si="181"/>
        <v>0.10339650751836293</v>
      </c>
      <c r="BE148" s="350"/>
      <c r="BF148" s="365">
        <v>40.21</v>
      </c>
      <c r="BG148" s="365">
        <v>36.81</v>
      </c>
      <c r="BH148" s="343">
        <f t="shared" si="157"/>
        <v>38.510000000000005</v>
      </c>
      <c r="BI148" s="365">
        <v>1.86</v>
      </c>
      <c r="BJ148" s="364">
        <v>2.8500000000000001E-2</v>
      </c>
      <c r="BK148" s="342">
        <f t="shared" si="158"/>
        <v>8.1795587775341572E-2</v>
      </c>
      <c r="BL148" s="350">
        <f t="shared" si="185"/>
        <v>4.5544175403372739E-3</v>
      </c>
      <c r="BM148" s="365">
        <v>14.58</v>
      </c>
      <c r="BN148" s="365">
        <v>12.83</v>
      </c>
      <c r="BO148" s="343">
        <f t="shared" si="168"/>
        <v>13.705</v>
      </c>
      <c r="BP148" s="365">
        <v>0.92</v>
      </c>
      <c r="BQ148" s="364">
        <v>0.03</v>
      </c>
      <c r="BR148" s="342">
        <f t="shared" si="169"/>
        <v>0.10473313397992223</v>
      </c>
      <c r="BS148" s="350">
        <f t="shared" si="170"/>
        <v>1.1471189978220081E-2</v>
      </c>
      <c r="BT148" s="365">
        <v>44.55</v>
      </c>
      <c r="BU148" s="365">
        <v>41.28</v>
      </c>
      <c r="BV148" s="343">
        <f t="shared" si="154"/>
        <v>42.914999999999999</v>
      </c>
      <c r="BW148" s="365">
        <v>1.66</v>
      </c>
      <c r="BX148" s="364">
        <v>4.7500000000000001E-2</v>
      </c>
      <c r="BY148" s="342">
        <f t="shared" si="155"/>
        <v>9.0806680679354823E-2</v>
      </c>
      <c r="BZ148" s="350">
        <f t="shared" si="156"/>
        <v>3.7429307821206267E-3</v>
      </c>
      <c r="CH148" s="365">
        <v>40.380000000000003</v>
      </c>
      <c r="CI148" s="365">
        <v>35.530999999999999</v>
      </c>
      <c r="CJ148" s="343">
        <f t="shared" si="136"/>
        <v>37.955500000000001</v>
      </c>
      <c r="CK148" s="365">
        <v>1.68</v>
      </c>
      <c r="CL148" s="364">
        <v>9.0700000000000003E-2</v>
      </c>
      <c r="CM148" s="342">
        <f t="shared" si="137"/>
        <v>0.14241265178855689</v>
      </c>
      <c r="CN148" s="350">
        <f t="shared" si="138"/>
        <v>1.6383477469289802E-2</v>
      </c>
      <c r="CV148" s="365">
        <v>24.05</v>
      </c>
      <c r="CW148" s="365">
        <v>22.51</v>
      </c>
      <c r="CX148" s="343">
        <f t="shared" si="160"/>
        <v>23.28</v>
      </c>
      <c r="CY148" s="365">
        <v>1.08</v>
      </c>
      <c r="CZ148" s="364">
        <v>7.8700000000000006E-2</v>
      </c>
      <c r="DA148" s="342">
        <f t="shared" si="161"/>
        <v>0.13234913159341488</v>
      </c>
      <c r="DB148" s="350">
        <f t="shared" si="162"/>
        <v>1.0573771972054703E-2</v>
      </c>
      <c r="DJ148" s="365">
        <v>36.677199999999999</v>
      </c>
      <c r="DK148" s="365">
        <v>34.07</v>
      </c>
      <c r="DL148" s="343">
        <f t="shared" si="171"/>
        <v>35.373599999999996</v>
      </c>
      <c r="DM148" s="365">
        <v>1.32</v>
      </c>
      <c r="DN148" s="364">
        <v>7.0000000000000007E-2</v>
      </c>
      <c r="DO148" s="342">
        <f t="shared" si="172"/>
        <v>0.11265271773936392</v>
      </c>
      <c r="DP148" s="350"/>
      <c r="DQ148" s="365">
        <v>27.42</v>
      </c>
      <c r="DR148" s="365">
        <v>24.91</v>
      </c>
      <c r="DS148" s="343">
        <f t="shared" si="163"/>
        <v>26.164999999999999</v>
      </c>
      <c r="DT148" s="365">
        <v>0.95</v>
      </c>
      <c r="DU148" s="364">
        <v>0.06</v>
      </c>
      <c r="DV148" s="342">
        <f t="shared" si="164"/>
        <v>0.10109646674643891</v>
      </c>
      <c r="DW148" s="350">
        <f t="shared" si="165"/>
        <v>4.023956132653419E-3</v>
      </c>
      <c r="DX148" s="365">
        <v>24.55</v>
      </c>
      <c r="DY148" s="365">
        <v>23.2</v>
      </c>
      <c r="DZ148" s="343">
        <f t="shared" si="186"/>
        <v>23.875</v>
      </c>
      <c r="EA148" s="365">
        <v>0.8</v>
      </c>
      <c r="EB148" s="364">
        <v>0.06</v>
      </c>
      <c r="EC148" s="342">
        <f t="shared" si="187"/>
        <v>9.7885142762288879E-2</v>
      </c>
      <c r="ED148" s="350"/>
      <c r="EE148" s="365">
        <v>34</v>
      </c>
      <c r="EF148" s="365">
        <v>30.96</v>
      </c>
      <c r="EG148" s="343">
        <f t="shared" si="182"/>
        <v>32.480000000000004</v>
      </c>
      <c r="EH148" s="365">
        <v>1.47</v>
      </c>
      <c r="EI148" s="364">
        <v>0.04</v>
      </c>
      <c r="EJ148" s="342">
        <v>9.0438485079490816E-2</v>
      </c>
      <c r="EK148" s="350"/>
      <c r="EL148" s="365">
        <v>50.2</v>
      </c>
      <c r="EM148" s="365">
        <v>44.91</v>
      </c>
      <c r="EN148" s="343">
        <f t="shared" si="183"/>
        <v>47.555</v>
      </c>
      <c r="EO148" s="365">
        <v>1.34</v>
      </c>
      <c r="EP148" s="364">
        <v>0.05</v>
      </c>
      <c r="EQ148" s="342">
        <f t="shared" si="184"/>
        <v>8.1492119712924804E-2</v>
      </c>
      <c r="ER148" s="350"/>
      <c r="ES148" s="365">
        <v>43.2</v>
      </c>
      <c r="ET148" s="365">
        <v>38.880000000000003</v>
      </c>
      <c r="EU148" s="343">
        <f t="shared" si="177"/>
        <v>41.040000000000006</v>
      </c>
      <c r="EV148" s="365">
        <v>0.52</v>
      </c>
      <c r="EW148" s="364">
        <v>0.09</v>
      </c>
      <c r="EX148" s="342">
        <v>0.10461067967519577</v>
      </c>
      <c r="EY148" s="350">
        <f>EX148*($FV148/$FW148)</f>
        <v>2.3677801652789657E-2</v>
      </c>
      <c r="FA148" s="365">
        <v>2.4139599999999999</v>
      </c>
      <c r="FB148" s="365">
        <v>2.1826500000000002</v>
      </c>
      <c r="FE148" s="365">
        <v>4.7025899999999998</v>
      </c>
      <c r="FH148" s="365"/>
      <c r="FI148" s="365">
        <v>1.55728</v>
      </c>
      <c r="FJ148" s="365">
        <v>3.0632899999999998</v>
      </c>
      <c r="FK148" s="365">
        <v>1.1528099999999999</v>
      </c>
      <c r="FM148" s="365">
        <v>3.2175199999999999</v>
      </c>
      <c r="FO148" s="365">
        <v>2.2344599999999999</v>
      </c>
      <c r="FQ148" s="365"/>
      <c r="FR148" s="365">
        <v>1.1132200000000001</v>
      </c>
      <c r="FS148" s="365"/>
      <c r="FT148" s="365"/>
      <c r="FU148" s="365"/>
      <c r="FV148" s="365">
        <v>6.3303700000000003</v>
      </c>
      <c r="FW148" s="344">
        <f t="shared" si="178"/>
        <v>27.968150000000001</v>
      </c>
      <c r="FX148" s="342">
        <f t="shared" si="179"/>
        <v>0.11460024897461581</v>
      </c>
    </row>
    <row r="149" spans="1:182">
      <c r="A149" s="349">
        <v>40118</v>
      </c>
      <c r="B149" s="357">
        <v>35.83</v>
      </c>
      <c r="C149" s="357">
        <v>33.5</v>
      </c>
      <c r="D149" s="337">
        <f t="shared" si="152"/>
        <v>34.664999999999999</v>
      </c>
      <c r="E149" s="357">
        <v>1.72</v>
      </c>
      <c r="F149" s="338">
        <v>4.2500000000000003E-2</v>
      </c>
      <c r="G149" s="342">
        <f t="shared" si="153"/>
        <v>9.8024723031725491E-2</v>
      </c>
      <c r="H149" s="350">
        <f t="shared" si="167"/>
        <v>8.4606153932120665E-3</v>
      </c>
      <c r="I149" s="357">
        <v>29.31</v>
      </c>
      <c r="J149" s="357">
        <v>27.22</v>
      </c>
      <c r="K149" s="337">
        <f t="shared" si="124"/>
        <v>28.265000000000001</v>
      </c>
      <c r="L149" s="357">
        <v>1.34</v>
      </c>
      <c r="M149" s="338">
        <v>0.05</v>
      </c>
      <c r="N149" s="342">
        <f t="shared" si="125"/>
        <v>0.103387585054872</v>
      </c>
      <c r="O149" s="350">
        <f t="shared" si="126"/>
        <v>8.0684247088211557E-3</v>
      </c>
      <c r="W149" s="365">
        <v>45.61</v>
      </c>
      <c r="X149" s="365">
        <v>42.54</v>
      </c>
      <c r="Y149" s="343">
        <f>AVERAGE(W149:X149)</f>
        <v>44.075000000000003</v>
      </c>
      <c r="Z149" s="365">
        <v>0.5</v>
      </c>
      <c r="AA149" s="364">
        <v>3.7499999999999999E-2</v>
      </c>
      <c r="AB149" s="342"/>
      <c r="AC149" s="365"/>
      <c r="AD149" s="365">
        <v>43.99</v>
      </c>
      <c r="AE149" s="365">
        <v>40.020000000000003</v>
      </c>
      <c r="AF149" s="343">
        <f t="shared" si="174"/>
        <v>42.005000000000003</v>
      </c>
      <c r="AG149" s="365">
        <v>0.88</v>
      </c>
      <c r="AH149" s="364">
        <v>0.1167</v>
      </c>
      <c r="AI149" s="342">
        <f t="shared" si="175"/>
        <v>0.14153044006670989</v>
      </c>
      <c r="AJ149" s="350">
        <f t="shared" si="176"/>
        <v>2.3797056013833924E-2</v>
      </c>
      <c r="AY149" s="365">
        <v>36.51</v>
      </c>
      <c r="AZ149" s="365">
        <v>34.49</v>
      </c>
      <c r="BA149" s="343">
        <f t="shared" si="180"/>
        <v>35.5</v>
      </c>
      <c r="BB149" s="365">
        <v>1.36</v>
      </c>
      <c r="BC149" s="364">
        <v>0.06</v>
      </c>
      <c r="BD149" s="342">
        <f t="shared" si="181"/>
        <v>0.10339650751836293</v>
      </c>
      <c r="BE149" s="350"/>
      <c r="BF149" s="365">
        <v>40.21</v>
      </c>
      <c r="BG149" s="365">
        <v>36.81</v>
      </c>
      <c r="BH149" s="343">
        <f t="shared" si="157"/>
        <v>38.510000000000005</v>
      </c>
      <c r="BI149" s="365">
        <v>1.86</v>
      </c>
      <c r="BJ149" s="364">
        <v>2.8500000000000001E-2</v>
      </c>
      <c r="BK149" s="342">
        <f t="shared" si="158"/>
        <v>8.1795587775341572E-2</v>
      </c>
      <c r="BL149" s="350">
        <f t="shared" si="185"/>
        <v>4.5544175403372739E-3</v>
      </c>
      <c r="BM149" s="365">
        <v>14.58</v>
      </c>
      <c r="BN149" s="365">
        <v>12.83</v>
      </c>
      <c r="BO149" s="343">
        <f t="shared" si="168"/>
        <v>13.705</v>
      </c>
      <c r="BP149" s="365">
        <v>0.92</v>
      </c>
      <c r="BQ149" s="364">
        <v>0.03</v>
      </c>
      <c r="BR149" s="342">
        <f t="shared" si="169"/>
        <v>0.10473313397992223</v>
      </c>
      <c r="BS149" s="350">
        <f t="shared" si="170"/>
        <v>1.1471189978220081E-2</v>
      </c>
      <c r="BT149" s="365">
        <v>44.55</v>
      </c>
      <c r="BU149" s="365">
        <v>41.28</v>
      </c>
      <c r="BV149" s="343">
        <f t="shared" si="154"/>
        <v>42.914999999999999</v>
      </c>
      <c r="BW149" s="365">
        <v>1.66</v>
      </c>
      <c r="BX149" s="364">
        <v>4.7500000000000001E-2</v>
      </c>
      <c r="BY149" s="342">
        <f t="shared" si="155"/>
        <v>9.0806680679354823E-2</v>
      </c>
      <c r="BZ149" s="350">
        <f t="shared" si="156"/>
        <v>3.7429307821206267E-3</v>
      </c>
      <c r="CH149" s="365">
        <v>40.380000000000003</v>
      </c>
      <c r="CI149" s="365">
        <v>35.530999999999999</v>
      </c>
      <c r="CJ149" s="343">
        <f t="shared" si="136"/>
        <v>37.955500000000001</v>
      </c>
      <c r="CK149" s="365">
        <v>1.68</v>
      </c>
      <c r="CL149" s="364">
        <v>9.0700000000000003E-2</v>
      </c>
      <c r="CM149" s="342">
        <f t="shared" si="137"/>
        <v>0.14241265178855689</v>
      </c>
      <c r="CN149" s="350">
        <f t="shared" si="138"/>
        <v>1.6383477469289802E-2</v>
      </c>
      <c r="CV149" s="365">
        <v>24.05</v>
      </c>
      <c r="CW149" s="365">
        <v>22.51</v>
      </c>
      <c r="CX149" s="343">
        <f t="shared" si="160"/>
        <v>23.28</v>
      </c>
      <c r="CY149" s="365">
        <v>1.08</v>
      </c>
      <c r="CZ149" s="364">
        <v>7.8700000000000006E-2</v>
      </c>
      <c r="DA149" s="342">
        <f t="shared" si="161"/>
        <v>0.13234913159341488</v>
      </c>
      <c r="DB149" s="350">
        <f t="shared" si="162"/>
        <v>1.0573771972054703E-2</v>
      </c>
      <c r="DJ149" s="365">
        <v>36.677199999999999</v>
      </c>
      <c r="DK149" s="365">
        <v>34.07</v>
      </c>
      <c r="DL149" s="343">
        <f t="shared" si="171"/>
        <v>35.373599999999996</v>
      </c>
      <c r="DM149" s="365">
        <v>1.32</v>
      </c>
      <c r="DN149" s="364">
        <v>7.0000000000000007E-2</v>
      </c>
      <c r="DO149" s="342">
        <f t="shared" si="172"/>
        <v>0.11265271773936392</v>
      </c>
      <c r="DP149" s="350"/>
      <c r="DQ149" s="365">
        <v>27.42</v>
      </c>
      <c r="DR149" s="365">
        <v>24.91</v>
      </c>
      <c r="DS149" s="343">
        <f t="shared" si="163"/>
        <v>26.164999999999999</v>
      </c>
      <c r="DT149" s="365">
        <v>0.95</v>
      </c>
      <c r="DU149" s="364">
        <v>0.06</v>
      </c>
      <c r="DV149" s="342">
        <f t="shared" si="164"/>
        <v>0.10109646674643891</v>
      </c>
      <c r="DW149" s="350">
        <f t="shared" si="165"/>
        <v>4.023956132653419E-3</v>
      </c>
      <c r="DX149" s="365">
        <v>24.55</v>
      </c>
      <c r="DY149" s="365">
        <v>23.2</v>
      </c>
      <c r="DZ149" s="343">
        <f t="shared" si="186"/>
        <v>23.875</v>
      </c>
      <c r="EA149" s="365">
        <v>0.8</v>
      </c>
      <c r="EB149" s="364">
        <v>0.06</v>
      </c>
      <c r="EC149" s="342">
        <f t="shared" si="187"/>
        <v>9.7885142762288879E-2</v>
      </c>
      <c r="ED149" s="350"/>
      <c r="EE149" s="365">
        <v>34</v>
      </c>
      <c r="EF149" s="365">
        <v>30.96</v>
      </c>
      <c r="EG149" s="343">
        <f t="shared" si="182"/>
        <v>32.480000000000004</v>
      </c>
      <c r="EH149" s="365">
        <v>1.47</v>
      </c>
      <c r="EI149" s="364">
        <v>0.04</v>
      </c>
      <c r="EJ149" s="342">
        <v>9.0438485079490816E-2</v>
      </c>
      <c r="EK149" s="350"/>
      <c r="EL149" s="365">
        <v>50.2</v>
      </c>
      <c r="EM149" s="365">
        <v>44.91</v>
      </c>
      <c r="EN149" s="343">
        <f t="shared" si="183"/>
        <v>47.555</v>
      </c>
      <c r="EO149" s="365">
        <v>1.34</v>
      </c>
      <c r="EP149" s="364">
        <v>0.05</v>
      </c>
      <c r="EQ149" s="342">
        <f t="shared" si="184"/>
        <v>8.1492119712924804E-2</v>
      </c>
      <c r="ER149" s="350"/>
      <c r="ES149" s="365">
        <v>43.2</v>
      </c>
      <c r="ET149" s="365">
        <v>38.880000000000003</v>
      </c>
      <c r="EU149" s="343">
        <f t="shared" si="177"/>
        <v>41.040000000000006</v>
      </c>
      <c r="EV149" s="365">
        <v>0.52</v>
      </c>
      <c r="EW149" s="364">
        <v>0.09</v>
      </c>
      <c r="EX149" s="342">
        <v>0.10461067967519577</v>
      </c>
      <c r="EY149" s="350">
        <f>EX149*($FV149/$FW149)</f>
        <v>2.3677801652789657E-2</v>
      </c>
      <c r="FA149" s="365">
        <v>2.4139599999999999</v>
      </c>
      <c r="FB149" s="365">
        <v>2.1826500000000002</v>
      </c>
      <c r="FE149" s="365">
        <v>4.7025899999999998</v>
      </c>
      <c r="FH149" s="365"/>
      <c r="FI149" s="365">
        <v>1.55728</v>
      </c>
      <c r="FJ149" s="365">
        <v>3.0632899999999998</v>
      </c>
      <c r="FK149" s="365">
        <v>1.1528099999999999</v>
      </c>
      <c r="FM149" s="365">
        <v>3.2175199999999999</v>
      </c>
      <c r="FO149" s="365">
        <v>2.2344599999999999</v>
      </c>
      <c r="FQ149" s="365"/>
      <c r="FR149" s="365">
        <v>1.1132200000000001</v>
      </c>
      <c r="FS149" s="365"/>
      <c r="FT149" s="365"/>
      <c r="FU149" s="365"/>
      <c r="FV149" s="365">
        <v>6.3303700000000003</v>
      </c>
      <c r="FW149" s="344">
        <f t="shared" si="178"/>
        <v>27.968150000000001</v>
      </c>
      <c r="FX149" s="342">
        <f t="shared" si="179"/>
        <v>0.1147536416433327</v>
      </c>
    </row>
    <row r="150" spans="1:182">
      <c r="A150" s="349">
        <v>40148</v>
      </c>
      <c r="B150" s="357">
        <v>37.520000000000003</v>
      </c>
      <c r="C150" s="357">
        <v>34.51</v>
      </c>
      <c r="D150" s="337">
        <f t="shared" si="152"/>
        <v>36.015000000000001</v>
      </c>
      <c r="E150" s="357">
        <v>1.72</v>
      </c>
      <c r="F150" s="338">
        <v>4.2500000000000003E-2</v>
      </c>
      <c r="G150" s="342">
        <f t="shared" si="153"/>
        <v>9.5904276414731982E-2</v>
      </c>
      <c r="H150" s="350">
        <f t="shared" si="167"/>
        <v>8.2775974490306437E-3</v>
      </c>
      <c r="I150" s="357">
        <v>30.315000000000001</v>
      </c>
      <c r="J150" s="357">
        <v>27.35</v>
      </c>
      <c r="K150" s="337">
        <f t="shared" si="124"/>
        <v>28.832500000000003</v>
      </c>
      <c r="L150" s="357">
        <v>1.34</v>
      </c>
      <c r="M150" s="338">
        <v>0.05</v>
      </c>
      <c r="N150" s="342">
        <f t="shared" si="125"/>
        <v>0.10231754221905787</v>
      </c>
      <c r="O150" s="350">
        <f t="shared" si="126"/>
        <v>7.9849179700633276E-3</v>
      </c>
      <c r="W150" s="365">
        <v>48.72</v>
      </c>
      <c r="X150" s="365">
        <v>43.11</v>
      </c>
      <c r="Y150" s="343">
        <f>AVERAGE(W150:X150)</f>
        <v>45.914999999999999</v>
      </c>
      <c r="Z150" s="365">
        <v>0.5</v>
      </c>
      <c r="AA150" s="364">
        <v>3.7499999999999999E-2</v>
      </c>
      <c r="AB150" s="342"/>
      <c r="AC150" s="365"/>
      <c r="AD150" s="365">
        <v>45.58</v>
      </c>
      <c r="AE150" s="365">
        <v>40.21</v>
      </c>
      <c r="AF150" s="343">
        <f t="shared" si="174"/>
        <v>42.894999999999996</v>
      </c>
      <c r="AG150" s="365">
        <v>0.88</v>
      </c>
      <c r="AH150" s="364">
        <v>0.1167</v>
      </c>
      <c r="AI150" s="342">
        <f t="shared" si="175"/>
        <v>0.14101108179301947</v>
      </c>
      <c r="AJ150" s="350">
        <f t="shared" si="176"/>
        <v>2.3709730644645259E-2</v>
      </c>
      <c r="AY150" s="365">
        <v>38.549999999999997</v>
      </c>
      <c r="AZ150" s="365">
        <v>35.28</v>
      </c>
      <c r="BA150" s="343">
        <f t="shared" si="180"/>
        <v>36.914999999999999</v>
      </c>
      <c r="BB150" s="365">
        <v>1.36</v>
      </c>
      <c r="BC150" s="364">
        <v>0.06</v>
      </c>
      <c r="BD150" s="342">
        <f t="shared" si="181"/>
        <v>0.10170891943654525</v>
      </c>
      <c r="BE150" s="350"/>
      <c r="BF150" s="365">
        <v>43.39</v>
      </c>
      <c r="BG150" s="365">
        <v>39.28</v>
      </c>
      <c r="BH150" s="343">
        <f t="shared" si="157"/>
        <v>41.335000000000001</v>
      </c>
      <c r="BI150" s="365">
        <v>1.86</v>
      </c>
      <c r="BJ150" s="364">
        <v>2.8500000000000001E-2</v>
      </c>
      <c r="BK150" s="342">
        <f t="shared" si="158"/>
        <v>7.8088631346235227E-2</v>
      </c>
      <c r="BL150" s="350">
        <f t="shared" si="185"/>
        <v>4.3480124292405893E-3</v>
      </c>
      <c r="BM150" s="365">
        <v>15.82</v>
      </c>
      <c r="BN150" s="365">
        <v>14.33</v>
      </c>
      <c r="BO150" s="343">
        <f t="shared" si="168"/>
        <v>15.074999999999999</v>
      </c>
      <c r="BP150" s="365">
        <v>0.92</v>
      </c>
      <c r="BQ150" s="364">
        <v>0.03</v>
      </c>
      <c r="BR150" s="342">
        <f t="shared" si="169"/>
        <v>9.7778521233152116E-2</v>
      </c>
      <c r="BS150" s="350">
        <f t="shared" si="170"/>
        <v>1.0709466529187755E-2</v>
      </c>
      <c r="BT150" s="365">
        <v>46.47</v>
      </c>
      <c r="BU150" s="365">
        <v>42.82</v>
      </c>
      <c r="BV150" s="343">
        <f t="shared" si="154"/>
        <v>44.644999999999996</v>
      </c>
      <c r="BW150" s="365">
        <v>1.66</v>
      </c>
      <c r="BX150" s="364">
        <v>4.7500000000000001E-2</v>
      </c>
      <c r="BY150" s="342">
        <f t="shared" si="155"/>
        <v>8.9103959205112382E-2</v>
      </c>
      <c r="BZ150" s="350">
        <f t="shared" si="156"/>
        <v>3.6727468642454215E-3</v>
      </c>
      <c r="CH150" s="365">
        <v>44.97</v>
      </c>
      <c r="CI150" s="365">
        <v>39.700000000000003</v>
      </c>
      <c r="CJ150" s="343">
        <f t="shared" si="136"/>
        <v>42.335000000000001</v>
      </c>
      <c r="CK150" s="365">
        <v>1.68</v>
      </c>
      <c r="CL150" s="364">
        <v>9.0700000000000003E-2</v>
      </c>
      <c r="CM150" s="342">
        <f t="shared" si="137"/>
        <v>0.13697947919441655</v>
      </c>
      <c r="CN150" s="350">
        <f t="shared" si="138"/>
        <v>1.5758432856575039E-2</v>
      </c>
      <c r="CV150" s="365">
        <v>27.84</v>
      </c>
      <c r="CW150" s="365">
        <v>23.66</v>
      </c>
      <c r="CX150" s="343">
        <f t="shared" si="160"/>
        <v>25.75</v>
      </c>
      <c r="CY150" s="365">
        <v>1.08</v>
      </c>
      <c r="CZ150" s="364">
        <v>7.8700000000000006E-2</v>
      </c>
      <c r="DA150" s="342">
        <f t="shared" si="161"/>
        <v>0.12711802484627555</v>
      </c>
      <c r="DB150" s="350">
        <f t="shared" si="162"/>
        <v>1.0155843049969655E-2</v>
      </c>
      <c r="DJ150" s="365">
        <v>40.24</v>
      </c>
      <c r="DK150" s="365">
        <v>36.090000000000003</v>
      </c>
      <c r="DL150" s="343">
        <f t="shared" si="171"/>
        <v>38.165000000000006</v>
      </c>
      <c r="DM150" s="365">
        <v>1.32</v>
      </c>
      <c r="DN150" s="364">
        <v>7.0000000000000007E-2</v>
      </c>
      <c r="DO150" s="342">
        <f t="shared" si="172"/>
        <v>0.10949058443066462</v>
      </c>
      <c r="DP150" s="350"/>
      <c r="DQ150" s="365">
        <v>29.48</v>
      </c>
      <c r="DR150" s="365">
        <v>26.33</v>
      </c>
      <c r="DS150" s="343">
        <f t="shared" si="163"/>
        <v>27.905000000000001</v>
      </c>
      <c r="DT150" s="365">
        <v>0.95</v>
      </c>
      <c r="DU150" s="364">
        <v>0.06</v>
      </c>
      <c r="DV150" s="342">
        <f t="shared" si="164"/>
        <v>9.8499553071178081E-2</v>
      </c>
      <c r="DW150" s="350">
        <f t="shared" si="165"/>
        <v>3.9205908317102439E-3</v>
      </c>
      <c r="DX150" s="365">
        <v>25.129000000000001</v>
      </c>
      <c r="DY150" s="365">
        <v>23.18</v>
      </c>
      <c r="DZ150" s="343">
        <f t="shared" si="186"/>
        <v>24.154499999999999</v>
      </c>
      <c r="EA150" s="365">
        <v>0.8</v>
      </c>
      <c r="EB150" s="364">
        <v>0.06</v>
      </c>
      <c r="EC150" s="342">
        <f t="shared" si="187"/>
        <v>9.7441038419616044E-2</v>
      </c>
      <c r="ED150" s="350"/>
      <c r="EE150" s="365">
        <v>34.58</v>
      </c>
      <c r="EF150" s="365">
        <v>31.43</v>
      </c>
      <c r="EG150" s="343">
        <f t="shared" si="182"/>
        <v>33.004999999999995</v>
      </c>
      <c r="EH150" s="365">
        <v>1.47</v>
      </c>
      <c r="EI150" s="364">
        <v>0.04</v>
      </c>
      <c r="EJ150" s="342">
        <v>8.9622101008341337E-2</v>
      </c>
      <c r="EK150" s="350"/>
      <c r="EL150" s="365">
        <v>52</v>
      </c>
      <c r="EM150" s="365">
        <v>45.9</v>
      </c>
      <c r="EN150" s="343">
        <f t="shared" si="183"/>
        <v>48.95</v>
      </c>
      <c r="EO150" s="365">
        <v>1.34</v>
      </c>
      <c r="EP150" s="364">
        <v>0.05</v>
      </c>
      <c r="EQ150" s="342">
        <f t="shared" si="184"/>
        <v>8.0584958006760354E-2</v>
      </c>
      <c r="ER150" s="350"/>
      <c r="ES150" s="365">
        <v>43.26</v>
      </c>
      <c r="ET150" s="365">
        <v>37.511899999999997</v>
      </c>
      <c r="EU150" s="343">
        <f t="shared" si="177"/>
        <v>40.385949999999994</v>
      </c>
      <c r="EV150" s="365">
        <v>0.52</v>
      </c>
      <c r="EW150" s="364">
        <v>0.09</v>
      </c>
      <c r="EX150" s="342">
        <v>0.1048485014668199</v>
      </c>
      <c r="EY150" s="350">
        <f>EX150*($FV150/$FW150)</f>
        <v>2.3731630738197295E-2</v>
      </c>
      <c r="FA150" s="365">
        <v>2.4139599999999999</v>
      </c>
      <c r="FB150" s="365">
        <v>2.1826500000000002</v>
      </c>
      <c r="FE150" s="365">
        <v>4.7025899999999998</v>
      </c>
      <c r="FH150" s="365"/>
      <c r="FI150" s="365">
        <v>1.55728</v>
      </c>
      <c r="FJ150" s="365">
        <v>3.0632899999999998</v>
      </c>
      <c r="FK150" s="365">
        <v>1.1528099999999999</v>
      </c>
      <c r="FM150" s="365">
        <v>3.2175199999999999</v>
      </c>
      <c r="FO150" s="365">
        <v>2.2344599999999999</v>
      </c>
      <c r="FQ150" s="365"/>
      <c r="FR150" s="365">
        <v>1.1132200000000001</v>
      </c>
      <c r="FS150" s="365"/>
      <c r="FT150" s="365"/>
      <c r="FU150" s="365"/>
      <c r="FV150" s="365">
        <v>6.3303700000000003</v>
      </c>
      <c r="FW150" s="344">
        <f t="shared" si="178"/>
        <v>27.968150000000001</v>
      </c>
      <c r="FX150" s="342">
        <f t="shared" si="179"/>
        <v>0.11226896936286523</v>
      </c>
    </row>
    <row r="151" spans="1:182">
      <c r="A151" s="349">
        <v>40179</v>
      </c>
      <c r="B151" s="337">
        <v>37.2425</v>
      </c>
      <c r="C151" s="357">
        <v>34.909999999999997</v>
      </c>
      <c r="D151" s="337">
        <f t="shared" si="152"/>
        <v>36.076250000000002</v>
      </c>
      <c r="E151" s="357">
        <v>1.72</v>
      </c>
      <c r="F151" s="338">
        <v>0.04</v>
      </c>
      <c r="G151" s="342">
        <f t="shared" si="153"/>
        <v>9.3184058007600656E-2</v>
      </c>
      <c r="H151" s="350">
        <f t="shared" si="167"/>
        <v>1.0057344606818393E-2</v>
      </c>
      <c r="I151" s="357">
        <v>29.82</v>
      </c>
      <c r="J151" s="357">
        <v>27.6</v>
      </c>
      <c r="K151" s="337">
        <f t="shared" si="124"/>
        <v>28.71</v>
      </c>
      <c r="L151" s="357">
        <v>1.34</v>
      </c>
      <c r="M151" s="338">
        <v>0.05</v>
      </c>
      <c r="N151" s="342">
        <f t="shared" si="125"/>
        <v>0.10254487535180545</v>
      </c>
      <c r="O151" s="350">
        <f t="shared" si="126"/>
        <v>1.0320049627367643E-2</v>
      </c>
      <c r="W151" s="365">
        <v>49.16</v>
      </c>
      <c r="X151" s="365">
        <v>43.79</v>
      </c>
      <c r="Y151" s="343">
        <f>AVERAGE(W151:X151)</f>
        <v>46.474999999999994</v>
      </c>
      <c r="Z151" s="365">
        <v>0.52</v>
      </c>
      <c r="AA151" s="364">
        <v>4.5999999999999999E-2</v>
      </c>
      <c r="AB151" s="342"/>
      <c r="AC151" s="365"/>
      <c r="AD151" s="365">
        <v>45.78</v>
      </c>
      <c r="AE151" s="365">
        <v>42</v>
      </c>
      <c r="AF151" s="343">
        <f t="shared" si="174"/>
        <v>43.89</v>
      </c>
      <c r="AG151" s="365">
        <v>0.88</v>
      </c>
      <c r="AH151" s="364">
        <v>0.16</v>
      </c>
      <c r="AI151" s="342"/>
      <c r="AJ151" s="350"/>
      <c r="AY151" s="365">
        <v>37.96</v>
      </c>
      <c r="AZ151" s="365">
        <v>36.020000000000003</v>
      </c>
      <c r="BA151" s="343">
        <f t="shared" si="180"/>
        <v>36.99</v>
      </c>
      <c r="BB151" s="365">
        <v>1.36</v>
      </c>
      <c r="BC151" s="364">
        <v>7.0000000000000007E-2</v>
      </c>
      <c r="BD151" s="342">
        <f t="shared" si="181"/>
        <v>0.11201579715339971</v>
      </c>
      <c r="BE151" s="350">
        <f>BD151*($FH151/$FW151)</f>
        <v>6.6215340689834441E-3</v>
      </c>
      <c r="BF151" s="365">
        <v>42.83</v>
      </c>
      <c r="BG151" s="365">
        <v>40</v>
      </c>
      <c r="BH151" s="343">
        <f t="shared" si="157"/>
        <v>41.414999999999999</v>
      </c>
      <c r="BI151" s="365">
        <v>1.86</v>
      </c>
      <c r="BJ151" s="364">
        <v>4.3499999999999997E-2</v>
      </c>
      <c r="BK151" s="342">
        <f t="shared" si="158"/>
        <v>9.3712943922196423E-2</v>
      </c>
      <c r="BL151" s="350">
        <f t="shared" si="185"/>
        <v>6.7518884078554674E-3</v>
      </c>
      <c r="BM151" s="365">
        <v>15.69</v>
      </c>
      <c r="BN151" s="365">
        <v>14.24</v>
      </c>
      <c r="BO151" s="343">
        <f t="shared" si="168"/>
        <v>14.965</v>
      </c>
      <c r="BP151" s="365">
        <v>0.92</v>
      </c>
      <c r="BQ151" s="364">
        <v>0.03</v>
      </c>
      <c r="BR151" s="342">
        <f t="shared" si="169"/>
        <v>9.8288784028901954E-2</v>
      </c>
      <c r="BS151" s="350">
        <f t="shared" si="170"/>
        <v>1.6091840118199276E-2</v>
      </c>
      <c r="BT151" s="365">
        <v>45.82</v>
      </c>
      <c r="BU151" s="365">
        <v>42.79</v>
      </c>
      <c r="BV151" s="343">
        <f t="shared" si="154"/>
        <v>44.305</v>
      </c>
      <c r="BW151" s="365">
        <v>1.66</v>
      </c>
      <c r="BX151" s="364">
        <v>0.06</v>
      </c>
      <c r="BY151" s="342">
        <f t="shared" si="155"/>
        <v>0.10242827908785634</v>
      </c>
      <c r="BZ151" s="350">
        <f t="shared" si="156"/>
        <v>4.6294676258106012E-3</v>
      </c>
      <c r="CH151" s="365">
        <v>46.51</v>
      </c>
      <c r="CI151" s="365">
        <v>42.19</v>
      </c>
      <c r="CJ151" s="343">
        <f t="shared" si="136"/>
        <v>44.349999999999994</v>
      </c>
      <c r="CK151" s="365">
        <v>1.76</v>
      </c>
      <c r="CL151" s="364">
        <v>0.1</v>
      </c>
      <c r="CM151" s="342">
        <f t="shared" si="137"/>
        <v>0.14667510534963912</v>
      </c>
      <c r="CN151" s="350">
        <f t="shared" si="138"/>
        <v>2.6221099721175051E-2</v>
      </c>
      <c r="CV151" s="365">
        <v>27.102499999999999</v>
      </c>
      <c r="CW151" s="365">
        <v>25.51</v>
      </c>
      <c r="CX151" s="343">
        <f t="shared" si="160"/>
        <v>26.306249999999999</v>
      </c>
      <c r="CY151" s="365">
        <v>1.08</v>
      </c>
      <c r="CZ151" s="364">
        <v>7.0000000000000007E-2</v>
      </c>
      <c r="DA151" s="342">
        <f t="shared" si="161"/>
        <v>0.11699554628585274</v>
      </c>
      <c r="DB151" s="350">
        <f t="shared" si="162"/>
        <v>8.638578370223941E-3</v>
      </c>
      <c r="DJ151" s="365">
        <v>39.249400000000001</v>
      </c>
      <c r="DK151" s="365">
        <v>37.39</v>
      </c>
      <c r="DL151" s="343">
        <f t="shared" si="171"/>
        <v>38.319699999999997</v>
      </c>
      <c r="DM151" s="365">
        <v>1.32</v>
      </c>
      <c r="DN151" s="364">
        <v>0.1167</v>
      </c>
      <c r="DO151" s="342">
        <f t="shared" si="172"/>
        <v>0.15774550143052579</v>
      </c>
      <c r="DP151" s="350">
        <f>DO151*($FQ151/$FW151)</f>
        <v>7.0455007225767819E-3</v>
      </c>
      <c r="DQ151" s="365"/>
      <c r="DR151" s="365"/>
      <c r="DS151" s="343"/>
      <c r="DT151" s="365"/>
      <c r="DU151" s="364"/>
      <c r="DV151" s="342"/>
      <c r="DW151" s="350"/>
      <c r="DX151" s="365"/>
      <c r="DY151" s="365"/>
      <c r="DZ151" s="343"/>
      <c r="EA151" s="365"/>
      <c r="EB151" s="364"/>
      <c r="EC151" s="342"/>
      <c r="ED151" s="350"/>
      <c r="EE151" s="365"/>
      <c r="EF151" s="365"/>
      <c r="EG151" s="343"/>
      <c r="EH151" s="365"/>
      <c r="EI151" s="364"/>
      <c r="EJ151" s="342"/>
      <c r="EK151" s="350"/>
      <c r="EL151" s="365">
        <v>52</v>
      </c>
      <c r="EM151" s="365">
        <v>46.916699999999999</v>
      </c>
      <c r="EN151" s="343">
        <f t="shared" si="183"/>
        <v>49.458349999999996</v>
      </c>
      <c r="EO151" s="365">
        <v>1.34</v>
      </c>
      <c r="EP151" s="364">
        <v>0.12</v>
      </c>
      <c r="EQ151" s="342">
        <f t="shared" si="184"/>
        <v>0.15228505327331865</v>
      </c>
      <c r="ER151" s="350">
        <f t="shared" ref="ER151:ER165" si="188">EQ151*($FU151/$FW151)</f>
        <v>2.3464385953466251E-2</v>
      </c>
      <c r="ES151" s="365"/>
      <c r="ET151" s="365"/>
      <c r="EU151" s="343"/>
      <c r="EV151" s="365"/>
      <c r="EW151" s="364"/>
      <c r="EX151" s="342"/>
      <c r="EY151" s="350"/>
      <c r="FA151" s="365">
        <v>2.7577099999999999</v>
      </c>
      <c r="FB151" s="365">
        <v>2.5714299999999999</v>
      </c>
      <c r="FE151" s="365"/>
      <c r="FH151" s="365">
        <v>1.5103800000000001</v>
      </c>
      <c r="FI151" s="365">
        <v>1.84091</v>
      </c>
      <c r="FJ151" s="365">
        <v>4.1832000000000003</v>
      </c>
      <c r="FK151" s="365">
        <v>1.15483</v>
      </c>
      <c r="FM151" s="365">
        <v>4.5677399999999997</v>
      </c>
      <c r="FO151" s="365">
        <v>1.8865999999999998</v>
      </c>
      <c r="FQ151" s="365">
        <v>1.1412</v>
      </c>
      <c r="FR151" s="365"/>
      <c r="FS151" s="365"/>
      <c r="FT151" s="365"/>
      <c r="FU151" s="365">
        <v>3.9369399999999999</v>
      </c>
      <c r="FV151" s="365"/>
      <c r="FW151" s="344">
        <f t="shared" si="178"/>
        <v>25.550940000000004</v>
      </c>
      <c r="FX151" s="342">
        <f t="shared" si="179"/>
        <v>0.11984168922247687</v>
      </c>
    </row>
    <row r="152" spans="1:182">
      <c r="A152" s="349">
        <v>40210</v>
      </c>
      <c r="B152" s="357">
        <v>36.86</v>
      </c>
      <c r="C152" s="357">
        <v>34.26</v>
      </c>
      <c r="D152" s="337">
        <f t="shared" si="152"/>
        <v>35.56</v>
      </c>
      <c r="E152" s="357">
        <v>1.76</v>
      </c>
      <c r="F152" s="338">
        <v>5.7500000000000002E-2</v>
      </c>
      <c r="G152" s="342">
        <f t="shared" si="153"/>
        <v>0.11368018737291452</v>
      </c>
      <c r="H152" s="350">
        <f t="shared" si="167"/>
        <v>1.2147432365521169E-2</v>
      </c>
      <c r="I152" s="357">
        <v>28.19</v>
      </c>
      <c r="J152" s="357">
        <v>26.330100000000002</v>
      </c>
      <c r="K152" s="337">
        <f t="shared" si="124"/>
        <v>27.26005</v>
      </c>
      <c r="L152" s="357">
        <v>1.34</v>
      </c>
      <c r="M152" s="338">
        <v>4.2000000000000003E-2</v>
      </c>
      <c r="N152" s="342">
        <f t="shared" si="125"/>
        <v>9.6971806353295387E-2</v>
      </c>
      <c r="O152" s="350">
        <f t="shared" si="126"/>
        <v>9.6384689106708433E-3</v>
      </c>
      <c r="W152" s="365">
        <v>46.13</v>
      </c>
      <c r="X152" s="365">
        <v>41.63</v>
      </c>
      <c r="Y152" s="343">
        <f>AVERAGE(W152:X152)</f>
        <v>43.88</v>
      </c>
      <c r="Z152" s="365">
        <v>0.52</v>
      </c>
      <c r="AA152" s="364">
        <v>4.5999999999999999E-2</v>
      </c>
      <c r="AB152" s="342"/>
      <c r="AC152" s="365"/>
      <c r="AD152" s="365">
        <v>46.31</v>
      </c>
      <c r="AE152" s="365">
        <v>41.79</v>
      </c>
      <c r="AF152" s="343">
        <f t="shared" si="174"/>
        <v>44.05</v>
      </c>
      <c r="AG152" s="365">
        <v>0.88</v>
      </c>
      <c r="AH152" s="364">
        <v>0.21199999999999999</v>
      </c>
      <c r="AI152" s="342"/>
      <c r="AJ152" s="350"/>
      <c r="AY152" s="365">
        <v>37.04</v>
      </c>
      <c r="AZ152" s="365">
        <v>33.49</v>
      </c>
      <c r="BA152" s="343">
        <f t="shared" si="180"/>
        <v>35.265000000000001</v>
      </c>
      <c r="BB152" s="365">
        <v>1.36</v>
      </c>
      <c r="BC152" s="364">
        <v>6.0499999999999998E-2</v>
      </c>
      <c r="BD152" s="342">
        <f t="shared" si="181"/>
        <v>0.10421069804935157</v>
      </c>
      <c r="BE152" s="350">
        <f>BD152*($FH152/$FW152)</f>
        <v>6.0217782589588251E-3</v>
      </c>
      <c r="BF152" s="365">
        <v>41.89</v>
      </c>
      <c r="BG152" s="365">
        <v>37.99</v>
      </c>
      <c r="BH152" s="343">
        <f t="shared" si="157"/>
        <v>39.94</v>
      </c>
      <c r="BI152" s="365">
        <v>1.86</v>
      </c>
      <c r="BJ152" s="364">
        <v>4.2999999999999997E-2</v>
      </c>
      <c r="BK152" s="342">
        <f t="shared" si="158"/>
        <v>9.5076393439053941E-2</v>
      </c>
      <c r="BL152" s="350">
        <f t="shared" si="185"/>
        <v>6.860948830129142E-3</v>
      </c>
      <c r="BM152" s="365">
        <v>15.29</v>
      </c>
      <c r="BN152" s="365">
        <v>14.25</v>
      </c>
      <c r="BO152" s="343">
        <f t="shared" si="168"/>
        <v>14.77</v>
      </c>
      <c r="BP152" s="365">
        <v>0.92</v>
      </c>
      <c r="BQ152" s="364">
        <v>0.03</v>
      </c>
      <c r="BR152" s="342">
        <f t="shared" si="169"/>
        <v>9.9212471937406121E-2</v>
      </c>
      <c r="BS152" s="350">
        <f t="shared" si="170"/>
        <v>1.5829935270373366E-2</v>
      </c>
      <c r="BT152" s="365">
        <v>44.84</v>
      </c>
      <c r="BU152" s="365">
        <v>41.05</v>
      </c>
      <c r="BV152" s="343">
        <f t="shared" si="154"/>
        <v>42.945</v>
      </c>
      <c r="BW152" s="365">
        <v>1.66</v>
      </c>
      <c r="BX152" s="364">
        <v>5.5E-2</v>
      </c>
      <c r="BY152" s="342">
        <f t="shared" si="155"/>
        <v>9.8585819010913456E-2</v>
      </c>
      <c r="BZ152" s="350">
        <f t="shared" si="156"/>
        <v>4.5635881292172996E-3</v>
      </c>
      <c r="CH152" s="365">
        <v>44.6</v>
      </c>
      <c r="CI152" s="365">
        <v>39.950000000000003</v>
      </c>
      <c r="CJ152" s="343">
        <f t="shared" si="136"/>
        <v>42.275000000000006</v>
      </c>
      <c r="CK152" s="365">
        <v>1.76</v>
      </c>
      <c r="CL152" s="364">
        <v>9.5500000000000002E-2</v>
      </c>
      <c r="CM152" s="342">
        <f t="shared" si="137"/>
        <v>0.14430320332105762</v>
      </c>
      <c r="CN152" s="350">
        <f t="shared" si="138"/>
        <v>2.6521379948413949E-2</v>
      </c>
      <c r="CV152" s="365">
        <v>25.98</v>
      </c>
      <c r="CW152" s="365">
        <v>23.87</v>
      </c>
      <c r="CX152" s="343">
        <f t="shared" si="160"/>
        <v>24.925000000000001</v>
      </c>
      <c r="CY152" s="365">
        <v>1.1200000000000001</v>
      </c>
      <c r="CZ152" s="364">
        <v>7.0000000000000007E-2</v>
      </c>
      <c r="DA152" s="342">
        <f t="shared" si="161"/>
        <v>0.12151558230145976</v>
      </c>
      <c r="DB152" s="350">
        <f t="shared" si="162"/>
        <v>8.8885447556646523E-3</v>
      </c>
      <c r="DJ152" s="365">
        <v>40.5</v>
      </c>
      <c r="DK152" s="365">
        <v>37.19</v>
      </c>
      <c r="DL152" s="343">
        <f t="shared" si="171"/>
        <v>38.844999999999999</v>
      </c>
      <c r="DM152" s="365">
        <v>1.32</v>
      </c>
      <c r="DN152" s="364">
        <v>0.13500000000000001</v>
      </c>
      <c r="DO152" s="342">
        <f t="shared" si="172"/>
        <v>0.17614642896474431</v>
      </c>
      <c r="DP152" s="350">
        <f>DO152*($FQ152/$FW152)</f>
        <v>7.9227510365322811E-3</v>
      </c>
      <c r="DQ152" s="365"/>
      <c r="DR152" s="365"/>
      <c r="DS152" s="343"/>
      <c r="DT152" s="365"/>
      <c r="DU152" s="364"/>
      <c r="DV152" s="342"/>
      <c r="DW152" s="350"/>
      <c r="DX152" s="365"/>
      <c r="DY152" s="365"/>
      <c r="DZ152" s="343"/>
      <c r="EA152" s="365"/>
      <c r="EB152" s="364"/>
      <c r="EC152" s="342"/>
      <c r="ED152" s="350"/>
      <c r="EE152" s="365"/>
      <c r="EF152" s="365"/>
      <c r="EG152" s="343"/>
      <c r="EH152" s="365"/>
      <c r="EI152" s="364"/>
      <c r="EJ152" s="342"/>
      <c r="EK152" s="350"/>
      <c r="EL152" s="365">
        <v>51.05</v>
      </c>
      <c r="EM152" s="365">
        <v>45.64</v>
      </c>
      <c r="EN152" s="343">
        <f t="shared" si="183"/>
        <v>48.344999999999999</v>
      </c>
      <c r="EO152" s="365">
        <v>1.34</v>
      </c>
      <c r="EP152" s="364">
        <v>8.5000000000000006E-2</v>
      </c>
      <c r="EQ152" s="342">
        <f t="shared" si="184"/>
        <v>0.11700428402014018</v>
      </c>
      <c r="ER152" s="350">
        <f t="shared" si="188"/>
        <v>1.8257450177333663E-2</v>
      </c>
      <c r="ES152" s="365"/>
      <c r="ET152" s="365"/>
      <c r="EU152" s="343"/>
      <c r="EV152" s="365"/>
      <c r="EW152" s="364"/>
      <c r="EX152" s="342"/>
      <c r="EY152" s="350"/>
      <c r="FA152" s="365">
        <v>2.8621399999999997</v>
      </c>
      <c r="FB152" s="365">
        <v>2.66228</v>
      </c>
      <c r="FE152" s="365"/>
      <c r="FH152" s="365">
        <v>1.54776</v>
      </c>
      <c r="FI152" s="365">
        <v>1.9328699999999999</v>
      </c>
      <c r="FJ152" s="365">
        <v>4.2736999999999998</v>
      </c>
      <c r="FK152" s="365">
        <v>1.2398900000000002</v>
      </c>
      <c r="FM152" s="365">
        <v>4.92279</v>
      </c>
      <c r="FO152" s="365">
        <v>1.9592499999999999</v>
      </c>
      <c r="FQ152" s="365">
        <v>1.2047399999999999</v>
      </c>
      <c r="FR152" s="365"/>
      <c r="FS152" s="365"/>
      <c r="FT152" s="365"/>
      <c r="FU152" s="365">
        <v>4.1795499999999999</v>
      </c>
      <c r="FV152" s="365"/>
      <c r="FW152" s="344">
        <f t="shared" si="178"/>
        <v>26.784970000000001</v>
      </c>
      <c r="FX152" s="342">
        <f t="shared" si="179"/>
        <v>0.11665227768281519</v>
      </c>
    </row>
    <row r="153" spans="1:182">
      <c r="A153" s="349">
        <v>40238</v>
      </c>
      <c r="B153" s="357">
        <v>38.83</v>
      </c>
      <c r="C153" s="357">
        <v>36.33</v>
      </c>
      <c r="D153" s="337">
        <f t="shared" si="152"/>
        <v>37.58</v>
      </c>
      <c r="E153" s="357">
        <v>1.76</v>
      </c>
      <c r="F153" s="338">
        <v>5.0700000000000002E-2</v>
      </c>
      <c r="G153" s="342">
        <f t="shared" si="153"/>
        <v>0.10346323576437833</v>
      </c>
      <c r="H153" s="350">
        <f t="shared" si="167"/>
        <v>1.2174332230314841E-2</v>
      </c>
      <c r="I153" s="357">
        <v>29.24</v>
      </c>
      <c r="J153" s="357">
        <v>27.48</v>
      </c>
      <c r="K153" s="337">
        <f t="shared" si="124"/>
        <v>28.36</v>
      </c>
      <c r="L153" s="357">
        <v>1.34</v>
      </c>
      <c r="M153" s="338">
        <v>4.2000000000000003E-2</v>
      </c>
      <c r="N153" s="342">
        <f t="shared" si="125"/>
        <v>9.4800044947572326E-2</v>
      </c>
      <c r="O153" s="350">
        <f t="shared" si="126"/>
        <v>9.9635281176492733E-3</v>
      </c>
      <c r="W153" s="365"/>
      <c r="X153" s="365"/>
      <c r="Y153" s="343"/>
      <c r="Z153" s="365"/>
      <c r="AA153" s="364"/>
      <c r="AB153" s="342"/>
      <c r="AC153" s="365"/>
      <c r="AD153" s="365"/>
      <c r="AE153" s="365"/>
      <c r="AF153" s="343"/>
      <c r="AG153" s="365"/>
      <c r="AH153" s="364"/>
      <c r="AI153" s="342"/>
      <c r="AJ153" s="350"/>
      <c r="AY153" s="365"/>
      <c r="AZ153" s="365"/>
      <c r="BA153" s="343"/>
      <c r="BB153" s="365"/>
      <c r="BC153" s="364"/>
      <c r="BD153" s="342"/>
      <c r="BE153" s="350"/>
      <c r="BF153" s="365">
        <v>43.75</v>
      </c>
      <c r="BG153" s="365">
        <v>41.82</v>
      </c>
      <c r="BH153" s="343">
        <f t="shared" si="157"/>
        <v>42.784999999999997</v>
      </c>
      <c r="BI153" s="365">
        <v>1.86</v>
      </c>
      <c r="BJ153" s="364">
        <v>4.2999999999999997E-2</v>
      </c>
      <c r="BK153" s="342">
        <f t="shared" si="158"/>
        <v>9.1554291468320059E-2</v>
      </c>
      <c r="BL153" s="350">
        <f t="shared" si="185"/>
        <v>6.7608634401876708E-3</v>
      </c>
      <c r="BM153" s="365">
        <v>16.03</v>
      </c>
      <c r="BN153" s="365">
        <v>14.861599999999999</v>
      </c>
      <c r="BO153" s="343">
        <f t="shared" si="168"/>
        <v>15.4458</v>
      </c>
      <c r="BP153" s="365">
        <v>0.92</v>
      </c>
      <c r="BQ153" s="364">
        <v>0.03</v>
      </c>
      <c r="BR153" s="342">
        <f t="shared" si="169"/>
        <v>9.611325232280632E-2</v>
      </c>
      <c r="BS153" s="350">
        <f t="shared" si="170"/>
        <v>1.6654443568386006E-2</v>
      </c>
      <c r="BT153" s="365">
        <v>47.545000000000002</v>
      </c>
      <c r="BU153" s="365">
        <v>44.23</v>
      </c>
      <c r="BV153" s="343">
        <f t="shared" si="154"/>
        <v>45.887500000000003</v>
      </c>
      <c r="BW153" s="365">
        <v>1.66</v>
      </c>
      <c r="BX153" s="364">
        <v>5.5E-2</v>
      </c>
      <c r="BY153" s="342">
        <f t="shared" si="155"/>
        <v>9.5751087769925025E-2</v>
      </c>
      <c r="BZ153" s="350">
        <f t="shared" si="156"/>
        <v>4.6356579284071234E-3</v>
      </c>
      <c r="CH153" s="365">
        <v>47.34</v>
      </c>
      <c r="CI153" s="365">
        <v>44.44</v>
      </c>
      <c r="CJ153" s="343">
        <f t="shared" si="136"/>
        <v>45.89</v>
      </c>
      <c r="CK153" s="365">
        <v>1.76</v>
      </c>
      <c r="CL153" s="364">
        <v>7.2300000000000003E-2</v>
      </c>
      <c r="CM153" s="342">
        <f t="shared" si="137"/>
        <v>0.11624976798481912</v>
      </c>
      <c r="CN153" s="350">
        <f t="shared" si="138"/>
        <v>2.2525964413446575E-2</v>
      </c>
      <c r="CV153" s="365">
        <v>28.04</v>
      </c>
      <c r="CW153" s="365">
        <v>25.95</v>
      </c>
      <c r="CX153" s="343">
        <f t="shared" si="160"/>
        <v>26.994999999999997</v>
      </c>
      <c r="CY153" s="365">
        <v>1.1200000000000001</v>
      </c>
      <c r="CZ153" s="364">
        <v>7.0000000000000007E-2</v>
      </c>
      <c r="DA153" s="342">
        <f t="shared" si="161"/>
        <v>0.11750079668836522</v>
      </c>
      <c r="DB153" s="350">
        <f t="shared" si="162"/>
        <v>8.9443042075915257E-3</v>
      </c>
      <c r="DJ153" s="365">
        <v>42.5</v>
      </c>
      <c r="DK153" s="365">
        <v>39.630000000000003</v>
      </c>
      <c r="DL153" s="343">
        <f t="shared" si="171"/>
        <v>41.064999999999998</v>
      </c>
      <c r="DM153" s="365">
        <v>1.32</v>
      </c>
      <c r="DN153" s="364">
        <v>0.1167</v>
      </c>
      <c r="DO153" s="342">
        <f t="shared" si="172"/>
        <v>0.15496675508159763</v>
      </c>
      <c r="DP153" s="350">
        <f>DO153*($FQ153/$FW153)</f>
        <v>7.6557944314291498E-3</v>
      </c>
      <c r="DQ153" s="365"/>
      <c r="DR153" s="365"/>
      <c r="DS153" s="343"/>
      <c r="DT153" s="365"/>
      <c r="DU153" s="364"/>
      <c r="DV153" s="342"/>
      <c r="DW153" s="350"/>
      <c r="DX153" s="365"/>
      <c r="DY153" s="365"/>
      <c r="DZ153" s="343"/>
      <c r="EA153" s="365"/>
      <c r="EB153" s="364"/>
      <c r="EC153" s="342"/>
      <c r="ED153" s="350"/>
      <c r="EE153" s="365"/>
      <c r="EF153" s="365"/>
      <c r="EG153" s="343"/>
      <c r="EH153" s="365"/>
      <c r="EI153" s="364"/>
      <c r="EJ153" s="342"/>
      <c r="EK153" s="350"/>
      <c r="EL153" s="365">
        <v>52.48</v>
      </c>
      <c r="EM153" s="365">
        <v>49.71</v>
      </c>
      <c r="EN153" s="343">
        <f t="shared" si="183"/>
        <v>51.094999999999999</v>
      </c>
      <c r="EO153" s="365">
        <v>1.34</v>
      </c>
      <c r="EP153" s="364">
        <v>8.1000000000000003E-2</v>
      </c>
      <c r="EQ153" s="342">
        <f t="shared" si="184"/>
        <v>0.11115239390090759</v>
      </c>
      <c r="ER153" s="350">
        <f t="shared" si="188"/>
        <v>1.8050791084662125E-2</v>
      </c>
      <c r="ES153" s="365"/>
      <c r="ET153" s="365"/>
      <c r="EU153" s="343"/>
      <c r="EV153" s="365"/>
      <c r="EW153" s="364"/>
      <c r="EX153" s="342"/>
      <c r="EY153" s="350"/>
      <c r="FA153" s="365">
        <v>3.06189</v>
      </c>
      <c r="FB153" s="365">
        <v>2.7348600000000003</v>
      </c>
      <c r="FE153" s="365"/>
      <c r="FH153" s="365"/>
      <c r="FI153" s="365">
        <v>1.9215599999999999</v>
      </c>
      <c r="FJ153" s="365">
        <v>4.5089700000000006</v>
      </c>
      <c r="FK153" s="365">
        <v>1.25979</v>
      </c>
      <c r="FM153" s="365">
        <v>5.0422200000000004</v>
      </c>
      <c r="FO153" s="365">
        <v>1.98078</v>
      </c>
      <c r="FQ153" s="365">
        <v>1.2855300000000001</v>
      </c>
      <c r="FR153" s="365"/>
      <c r="FS153" s="365"/>
      <c r="FT153" s="365"/>
      <c r="FU153" s="365">
        <v>4.2257899999999999</v>
      </c>
      <c r="FV153" s="365"/>
      <c r="FW153" s="344">
        <f t="shared" si="178"/>
        <v>26.021390000000004</v>
      </c>
      <c r="FX153" s="342">
        <f t="shared" si="179"/>
        <v>0.10736567942207428</v>
      </c>
      <c r="FY153" s="346"/>
      <c r="FZ153" s="346"/>
    </row>
    <row r="154" spans="1:182">
      <c r="A154" s="349">
        <v>40269</v>
      </c>
      <c r="B154" s="357">
        <v>40</v>
      </c>
      <c r="C154" s="357">
        <v>37.72</v>
      </c>
      <c r="D154" s="372">
        <f t="shared" si="152"/>
        <v>38.86</v>
      </c>
      <c r="E154" s="357">
        <v>1.76</v>
      </c>
      <c r="F154" s="338">
        <v>5.1299999999999998E-2</v>
      </c>
      <c r="G154" s="342">
        <f t="shared" si="153"/>
        <v>0.1023234029238187</v>
      </c>
      <c r="H154" s="350">
        <f t="shared" si="167"/>
        <v>1.1973824055725318E-2</v>
      </c>
      <c r="I154" s="357">
        <v>30.15</v>
      </c>
      <c r="J154" s="357">
        <v>28.71</v>
      </c>
      <c r="K154" s="372">
        <f t="shared" si="124"/>
        <v>29.43</v>
      </c>
      <c r="L154" s="340">
        <v>1.34</v>
      </c>
      <c r="M154" s="338">
        <v>4.53E-2</v>
      </c>
      <c r="N154" s="342">
        <f t="shared" si="125"/>
        <v>9.6306978612647365E-2</v>
      </c>
      <c r="O154" s="350">
        <f t="shared" si="126"/>
        <v>9.9745736482413395E-3</v>
      </c>
      <c r="W154" s="365">
        <v>49.94</v>
      </c>
      <c r="X154" s="365">
        <v>46.63</v>
      </c>
      <c r="Y154" s="373">
        <f t="shared" ref="Y154:Y161" si="189">AVERAGE(W154:X154)</f>
        <v>48.284999999999997</v>
      </c>
      <c r="Z154" s="358">
        <v>0.52</v>
      </c>
      <c r="AA154" s="364">
        <v>7.3499999999999996E-2</v>
      </c>
      <c r="AB154" s="342"/>
      <c r="AC154" s="365"/>
      <c r="AD154" s="365">
        <v>46.06</v>
      </c>
      <c r="AE154" s="365">
        <v>41.24</v>
      </c>
      <c r="AF154" s="373">
        <f t="shared" ref="AF154:AF161" si="190">AVERAGE(AD154:AE154)</f>
        <v>43.650000000000006</v>
      </c>
      <c r="AG154" s="358">
        <v>0.88</v>
      </c>
      <c r="AH154" s="364">
        <v>0.18629999999999999</v>
      </c>
      <c r="AI154" s="342"/>
      <c r="AJ154" s="365"/>
      <c r="AY154" s="365">
        <v>39.01</v>
      </c>
      <c r="AZ154" s="365">
        <v>36.950000000000003</v>
      </c>
      <c r="BA154" s="373">
        <f t="shared" ref="BA154:BA161" si="191">AVERAGE(AY154:AZ154)</f>
        <v>37.980000000000004</v>
      </c>
      <c r="BB154" s="358">
        <v>1.36</v>
      </c>
      <c r="BC154" s="364">
        <v>4.5999999999999999E-2</v>
      </c>
      <c r="BD154" s="342">
        <f t="shared" ref="BD154:BD159" si="192">+((((((BB154/4)*(1+BC154)^0.25))/(BA154*0.95))+(1+BC154)^(0.25))^4)-1</f>
        <v>8.5987647470276318E-2</v>
      </c>
      <c r="BE154" s="365"/>
      <c r="BF154" s="365">
        <v>44.7</v>
      </c>
      <c r="BG154" s="365">
        <v>41.86</v>
      </c>
      <c r="BH154" s="373">
        <f t="shared" si="157"/>
        <v>43.28</v>
      </c>
      <c r="BI154" s="358">
        <v>1.86</v>
      </c>
      <c r="BJ154" s="364">
        <v>2.7000000000000003E-2</v>
      </c>
      <c r="BK154" s="342">
        <f t="shared" si="158"/>
        <v>7.4253389618202714E-2</v>
      </c>
      <c r="BL154" s="350">
        <f t="shared" si="185"/>
        <v>5.6045180536884965E-3</v>
      </c>
      <c r="BM154" s="365">
        <v>16.8</v>
      </c>
      <c r="BN154" s="365">
        <v>15.86</v>
      </c>
      <c r="BO154" s="373">
        <f t="shared" si="168"/>
        <v>16.329999999999998</v>
      </c>
      <c r="BP154" s="358">
        <v>0.92</v>
      </c>
      <c r="BQ154" s="364">
        <v>2.63E-2</v>
      </c>
      <c r="BR154" s="342">
        <f t="shared" si="169"/>
        <v>8.8529799510272067E-2</v>
      </c>
      <c r="BS154" s="350">
        <f t="shared" si="170"/>
        <v>1.5138712073553207E-2</v>
      </c>
      <c r="BT154" s="365">
        <v>49.179900000000004</v>
      </c>
      <c r="BU154" s="365">
        <v>46.07</v>
      </c>
      <c r="BV154" s="373">
        <f t="shared" si="154"/>
        <v>47.624949999999998</v>
      </c>
      <c r="BW154" s="358">
        <v>1.66</v>
      </c>
      <c r="BX154" s="364">
        <v>4.7500000000000001E-2</v>
      </c>
      <c r="BY154" s="342">
        <f t="shared" si="155"/>
        <v>8.6465006465867411E-2</v>
      </c>
      <c r="BZ154" s="350">
        <f t="shared" si="156"/>
        <v>4.1295573473137089E-3</v>
      </c>
      <c r="CH154" s="365">
        <v>50.567399999999999</v>
      </c>
      <c r="CI154" s="365">
        <v>45.85</v>
      </c>
      <c r="CJ154" s="373">
        <f t="shared" si="136"/>
        <v>48.2087</v>
      </c>
      <c r="CK154" s="358">
        <v>1.76</v>
      </c>
      <c r="CL154" s="364">
        <v>9.1999999999999998E-2</v>
      </c>
      <c r="CM154" s="342">
        <f t="shared" si="137"/>
        <v>0.13457354860901871</v>
      </c>
      <c r="CN154" s="350">
        <f t="shared" si="138"/>
        <v>2.5270281423389121E-2</v>
      </c>
      <c r="CV154" s="365">
        <v>28.52</v>
      </c>
      <c r="CW154" s="365">
        <v>27.01</v>
      </c>
      <c r="CX154" s="373">
        <f t="shared" si="160"/>
        <v>27.765000000000001</v>
      </c>
      <c r="CY154" s="358">
        <v>1.1200000000000001</v>
      </c>
      <c r="CZ154" s="364">
        <v>3.3000000000000002E-2</v>
      </c>
      <c r="DA154" s="342">
        <f t="shared" si="161"/>
        <v>7.7566261057393504E-2</v>
      </c>
      <c r="DB154" s="350">
        <f t="shared" si="162"/>
        <v>5.7603590974790297E-3</v>
      </c>
      <c r="DJ154" s="365">
        <v>45.996000000000002</v>
      </c>
      <c r="DK154" s="365">
        <v>41.98</v>
      </c>
      <c r="DL154" s="373">
        <f t="shared" si="171"/>
        <v>43.988</v>
      </c>
      <c r="DM154" s="358">
        <v>1.32</v>
      </c>
      <c r="DN154" s="364"/>
      <c r="DO154" s="342"/>
      <c r="DP154" s="365"/>
      <c r="DQ154" s="365">
        <v>32.576999999999998</v>
      </c>
      <c r="DR154" s="365">
        <v>30.06</v>
      </c>
      <c r="DS154" s="373">
        <f t="shared" ref="DS154:DS161" si="193">AVERAGE(DQ154:DR154)</f>
        <v>31.3185</v>
      </c>
      <c r="DT154" s="358">
        <v>1</v>
      </c>
      <c r="DU154" s="364">
        <v>0.06</v>
      </c>
      <c r="DV154" s="342">
        <f t="shared" ref="DV154:DV161" si="194">+((((((DT154/4)*(1+DU154)^0.25))/(DS154*0.95))+(1+DU154)^(0.25))^4)-1</f>
        <v>9.6078732206567707E-2</v>
      </c>
      <c r="DW154" s="365"/>
      <c r="DX154" s="365">
        <v>27.88</v>
      </c>
      <c r="DY154" s="365">
        <v>26.22</v>
      </c>
      <c r="DZ154" s="373">
        <f t="shared" ref="DZ154:DZ161" si="195">AVERAGE(DX154:DY154)</f>
        <v>27.049999999999997</v>
      </c>
      <c r="EA154" s="358">
        <v>1</v>
      </c>
      <c r="EB154" s="364">
        <v>1.6E-2</v>
      </c>
      <c r="EC154" s="342"/>
      <c r="ED154" s="365"/>
      <c r="EE154" s="365">
        <v>36.119999999999997</v>
      </c>
      <c r="EF154" s="365">
        <v>34.33</v>
      </c>
      <c r="EG154" s="373">
        <f t="shared" ref="EG154:EG161" si="196">AVERAGE(EE154:EF154)</f>
        <v>35.224999999999994</v>
      </c>
      <c r="EH154" s="358">
        <v>1.51</v>
      </c>
      <c r="EI154" s="364">
        <v>3.15E-2</v>
      </c>
      <c r="EJ154" s="342">
        <v>7.8838382247864658E-2</v>
      </c>
      <c r="EK154" s="365"/>
      <c r="EL154" s="365">
        <v>54.42</v>
      </c>
      <c r="EM154" s="365">
        <v>50.6</v>
      </c>
      <c r="EN154" s="373">
        <f t="shared" si="183"/>
        <v>52.510000000000005</v>
      </c>
      <c r="EO154" s="358">
        <v>1.38</v>
      </c>
      <c r="EP154" s="364">
        <v>7.2300000000000003E-2</v>
      </c>
      <c r="EQ154" s="342">
        <f t="shared" si="184"/>
        <v>0.10227315845658547</v>
      </c>
      <c r="ER154" s="350">
        <f t="shared" si="188"/>
        <v>1.5585157126167483E-2</v>
      </c>
      <c r="ES154" s="365"/>
      <c r="ET154" s="365"/>
      <c r="EU154" s="373"/>
      <c r="EV154" s="358"/>
      <c r="EW154" s="364"/>
      <c r="EX154" s="342"/>
      <c r="EY154" s="365"/>
      <c r="FA154" s="358">
        <v>2.83839</v>
      </c>
      <c r="FB154" s="358">
        <v>2.5121799999999999</v>
      </c>
      <c r="FD154" s="358"/>
      <c r="FE154" s="365"/>
      <c r="FH154" s="358"/>
      <c r="FI154" s="358">
        <v>1.8307800000000001</v>
      </c>
      <c r="FJ154" s="358">
        <v>4.1477599999999999</v>
      </c>
      <c r="FK154" s="358">
        <v>1.15845</v>
      </c>
      <c r="FM154" s="358">
        <v>4.5547500000000003</v>
      </c>
      <c r="FN154" s="358"/>
      <c r="FO154" s="358">
        <v>1.80132</v>
      </c>
      <c r="FP154" s="358"/>
      <c r="FQ154" s="358"/>
      <c r="FR154" s="358"/>
      <c r="FS154" s="358"/>
      <c r="FT154" s="358">
        <v>1.7158199999999999</v>
      </c>
      <c r="FU154" s="358">
        <v>3.6962700000000002</v>
      </c>
      <c r="FV154" s="358"/>
      <c r="FW154" s="344">
        <f t="shared" si="178"/>
        <v>24.255720000000004</v>
      </c>
      <c r="FX154" s="342">
        <f t="shared" si="179"/>
        <v>9.3436982825557707E-2</v>
      </c>
      <c r="FY154" s="346"/>
      <c r="FZ154" s="346"/>
    </row>
    <row r="155" spans="1:182">
      <c r="A155" s="349">
        <v>40299</v>
      </c>
      <c r="B155" s="357">
        <v>40.08</v>
      </c>
      <c r="C155" s="357">
        <v>34.72</v>
      </c>
      <c r="D155" s="372">
        <f t="shared" si="152"/>
        <v>37.4</v>
      </c>
      <c r="E155" s="340">
        <v>1.76</v>
      </c>
      <c r="F155" s="338">
        <v>5.1299999999999998E-2</v>
      </c>
      <c r="G155" s="342">
        <f t="shared" si="153"/>
        <v>0.1043521619888792</v>
      </c>
      <c r="H155" s="350">
        <f t="shared" si="167"/>
        <v>1.2211228240910383E-2</v>
      </c>
      <c r="I155" s="357">
        <v>29.92</v>
      </c>
      <c r="J155" s="357">
        <v>25.86</v>
      </c>
      <c r="K155" s="372">
        <f t="shared" ref="K155:K161" si="197">AVERAGE(I155:J155)</f>
        <v>27.89</v>
      </c>
      <c r="L155" s="340">
        <v>1.34</v>
      </c>
      <c r="M155" s="338">
        <v>4.53E-2</v>
      </c>
      <c r="N155" s="342">
        <f t="shared" ref="N155:N169" si="198">+((((((L155/4)*(1+M155)^0.25))/(K155*0.95))+(1+M155)^(0.25))^4)-1</f>
        <v>9.9176757156416828E-2</v>
      </c>
      <c r="O155" s="350">
        <f t="shared" ref="O155:O169" si="199">N155*($FB155/$FW155)</f>
        <v>1.0271798396139434E-2</v>
      </c>
      <c r="W155" s="365">
        <v>49.57</v>
      </c>
      <c r="X155" s="365">
        <v>40.25</v>
      </c>
      <c r="Y155" s="373">
        <f t="shared" si="189"/>
        <v>44.91</v>
      </c>
      <c r="Z155" s="358">
        <v>0.52</v>
      </c>
      <c r="AA155" s="364">
        <v>7.3499999999999996E-2</v>
      </c>
      <c r="AB155" s="342"/>
      <c r="AC155" s="365"/>
      <c r="AD155" s="365">
        <v>44.71</v>
      </c>
      <c r="AE155" s="365">
        <v>35.799999999999997</v>
      </c>
      <c r="AF155" s="373">
        <f t="shared" si="190"/>
        <v>40.254999999999995</v>
      </c>
      <c r="AG155" s="358">
        <v>0.88</v>
      </c>
      <c r="AH155" s="364">
        <v>0.18629999999999999</v>
      </c>
      <c r="AI155" s="342"/>
      <c r="AJ155" s="365"/>
      <c r="AY155" s="365">
        <v>38.630000000000003</v>
      </c>
      <c r="AZ155" s="365">
        <v>34.299999999999997</v>
      </c>
      <c r="BA155" s="373">
        <f t="shared" si="191"/>
        <v>36.465000000000003</v>
      </c>
      <c r="BB155" s="358">
        <v>1.36</v>
      </c>
      <c r="BC155" s="364">
        <v>4.5999999999999999E-2</v>
      </c>
      <c r="BD155" s="342">
        <f t="shared" si="192"/>
        <v>8.767342785470511E-2</v>
      </c>
      <c r="BE155" s="365"/>
      <c r="BF155" s="365">
        <v>43.71</v>
      </c>
      <c r="BG155" s="365">
        <v>38.630000000000003</v>
      </c>
      <c r="BH155" s="373">
        <f t="shared" si="157"/>
        <v>41.17</v>
      </c>
      <c r="BI155" s="358">
        <v>1.86</v>
      </c>
      <c r="BJ155" s="364">
        <v>2.7000000000000003E-2</v>
      </c>
      <c r="BK155" s="342">
        <f t="shared" si="158"/>
        <v>7.671829177068612E-2</v>
      </c>
      <c r="BL155" s="350">
        <f t="shared" si="185"/>
        <v>5.7905646259083102E-3</v>
      </c>
      <c r="BM155" s="365">
        <v>16.73</v>
      </c>
      <c r="BN155" s="365">
        <v>14.125</v>
      </c>
      <c r="BO155" s="373">
        <f t="shared" si="168"/>
        <v>15.4275</v>
      </c>
      <c r="BP155" s="358">
        <v>0.92</v>
      </c>
      <c r="BQ155" s="364">
        <v>2.63E-2</v>
      </c>
      <c r="BR155" s="342">
        <f t="shared" si="169"/>
        <v>9.2255734037649528E-2</v>
      </c>
      <c r="BS155" s="350">
        <f t="shared" si="170"/>
        <v>1.5775851774839134E-2</v>
      </c>
      <c r="BT155" s="365">
        <v>48.57</v>
      </c>
      <c r="BU155" s="365">
        <v>41.9</v>
      </c>
      <c r="BV155" s="373">
        <f t="shared" si="154"/>
        <v>45.234999999999999</v>
      </c>
      <c r="BW155" s="358">
        <v>1.66</v>
      </c>
      <c r="BX155" s="364">
        <v>4.7500000000000001E-2</v>
      </c>
      <c r="BY155" s="342">
        <f t="shared" si="155"/>
        <v>8.8553471975205245E-2</v>
      </c>
      <c r="BZ155" s="350">
        <f t="shared" si="156"/>
        <v>4.2293021856154543E-3</v>
      </c>
      <c r="CH155" s="365">
        <v>50.85</v>
      </c>
      <c r="CI155" s="365">
        <v>29.56</v>
      </c>
      <c r="CJ155" s="373">
        <f t="shared" si="136"/>
        <v>40.204999999999998</v>
      </c>
      <c r="CK155" s="358">
        <v>1.76</v>
      </c>
      <c r="CL155" s="364">
        <v>9.1999999999999998E-2</v>
      </c>
      <c r="CM155" s="342">
        <f t="shared" si="137"/>
        <v>0.14319515905088109</v>
      </c>
      <c r="CN155" s="350">
        <f t="shared" si="138"/>
        <v>2.6889251305960021E-2</v>
      </c>
      <c r="CV155" s="365">
        <v>27.97</v>
      </c>
      <c r="CW155" s="365">
        <v>24.5</v>
      </c>
      <c r="CX155" s="373">
        <f t="shared" si="160"/>
        <v>26.234999999999999</v>
      </c>
      <c r="CY155" s="358">
        <v>1.1200000000000001</v>
      </c>
      <c r="CZ155" s="364">
        <v>3.3000000000000002E-2</v>
      </c>
      <c r="DA155" s="342">
        <f t="shared" si="161"/>
        <v>8.0209060516844399E-2</v>
      </c>
      <c r="DB155" s="350">
        <f t="shared" si="162"/>
        <v>5.9566232167176294E-3</v>
      </c>
      <c r="DJ155" s="365">
        <v>45.84</v>
      </c>
      <c r="DK155" s="365">
        <v>41.17</v>
      </c>
      <c r="DL155" s="373">
        <f t="shared" si="171"/>
        <v>43.505000000000003</v>
      </c>
      <c r="DM155" s="358">
        <v>1.32</v>
      </c>
      <c r="DN155" s="364"/>
      <c r="DO155" s="342"/>
      <c r="DP155" s="365"/>
      <c r="DQ155" s="365">
        <v>32.909999999999997</v>
      </c>
      <c r="DR155" s="365">
        <v>28.12</v>
      </c>
      <c r="DS155" s="373">
        <f t="shared" si="193"/>
        <v>30.515000000000001</v>
      </c>
      <c r="DT155" s="358">
        <v>1</v>
      </c>
      <c r="DU155" s="364">
        <v>0.06</v>
      </c>
      <c r="DV155" s="342">
        <f t="shared" si="194"/>
        <v>9.7041005997266172E-2</v>
      </c>
      <c r="DW155" s="365"/>
      <c r="DX155" s="365">
        <v>27.78</v>
      </c>
      <c r="DY155" s="365">
        <v>24.3</v>
      </c>
      <c r="DZ155" s="373">
        <f t="shared" si="195"/>
        <v>26.04</v>
      </c>
      <c r="EA155" s="358">
        <v>1</v>
      </c>
      <c r="EB155" s="364">
        <v>1.6E-2</v>
      </c>
      <c r="EC155" s="342"/>
      <c r="ED155" s="365"/>
      <c r="EE155" s="365">
        <v>36.57</v>
      </c>
      <c r="EF155" s="365">
        <v>33</v>
      </c>
      <c r="EG155" s="373">
        <f t="shared" si="196"/>
        <v>34.784999999999997</v>
      </c>
      <c r="EH155" s="358">
        <v>1.51</v>
      </c>
      <c r="EI155" s="364">
        <v>3.15E-2</v>
      </c>
      <c r="EJ155" s="342">
        <v>7.9447413427581326E-2</v>
      </c>
      <c r="EK155" s="365"/>
      <c r="EL155" s="365">
        <v>53.805</v>
      </c>
      <c r="EM155" s="365">
        <v>44.27</v>
      </c>
      <c r="EN155" s="373">
        <f t="shared" si="183"/>
        <v>49.037500000000001</v>
      </c>
      <c r="EO155" s="358">
        <v>1.38</v>
      </c>
      <c r="EP155" s="364">
        <v>7.2300000000000003E-2</v>
      </c>
      <c r="EQ155" s="342">
        <f t="shared" si="184"/>
        <v>0.10441921040670255</v>
      </c>
      <c r="ER155" s="350">
        <f t="shared" si="188"/>
        <v>1.5912188747643129E-2</v>
      </c>
      <c r="ES155" s="365"/>
      <c r="ET155" s="365"/>
      <c r="EU155" s="373"/>
      <c r="EV155" s="358"/>
      <c r="EW155" s="364"/>
      <c r="EX155" s="342"/>
      <c r="EY155" s="365"/>
      <c r="FA155" s="358">
        <v>2.83839</v>
      </c>
      <c r="FB155" s="358">
        <v>2.5121799999999999</v>
      </c>
      <c r="FD155" s="358"/>
      <c r="FE155" s="365"/>
      <c r="FH155" s="358"/>
      <c r="FI155" s="358">
        <v>1.8307800000000001</v>
      </c>
      <c r="FJ155" s="358">
        <v>4.1477599999999999</v>
      </c>
      <c r="FK155" s="358">
        <v>1.15845</v>
      </c>
      <c r="FM155" s="358">
        <v>4.5547500000000003</v>
      </c>
      <c r="FN155" s="358"/>
      <c r="FO155" s="358">
        <v>1.80132</v>
      </c>
      <c r="FP155" s="358"/>
      <c r="FQ155" s="358"/>
      <c r="FR155" s="358"/>
      <c r="FS155" s="358"/>
      <c r="FT155" s="358">
        <v>1.7158199999999999</v>
      </c>
      <c r="FU155" s="358">
        <v>3.6962700000000002</v>
      </c>
      <c r="FV155" s="358"/>
      <c r="FW155" s="344">
        <f t="shared" si="178"/>
        <v>24.255720000000004</v>
      </c>
      <c r="FX155" s="342">
        <f t="shared" si="179"/>
        <v>9.7036808493733501E-2</v>
      </c>
      <c r="FY155" s="346"/>
      <c r="FZ155" s="346"/>
    </row>
    <row r="156" spans="1:182">
      <c r="A156" s="349">
        <v>40330</v>
      </c>
      <c r="B156" s="357">
        <v>38.4</v>
      </c>
      <c r="C156" s="357">
        <v>35.4</v>
      </c>
      <c r="D156" s="372">
        <f t="shared" si="152"/>
        <v>36.9</v>
      </c>
      <c r="E156" s="340">
        <v>1.76</v>
      </c>
      <c r="F156" s="338">
        <v>5.1299999999999998E-2</v>
      </c>
      <c r="G156" s="342">
        <f t="shared" si="153"/>
        <v>0.10508453347864211</v>
      </c>
      <c r="H156" s="350">
        <f t="shared" si="167"/>
        <v>1.089204788223181E-2</v>
      </c>
      <c r="I156" s="357">
        <v>29.03</v>
      </c>
      <c r="J156" s="357">
        <v>26.41</v>
      </c>
      <c r="K156" s="372">
        <f t="shared" si="197"/>
        <v>27.72</v>
      </c>
      <c r="L156" s="340">
        <v>1.34</v>
      </c>
      <c r="M156" s="338">
        <v>4.53E-2</v>
      </c>
      <c r="N156" s="342">
        <f t="shared" si="198"/>
        <v>9.9513461831240768E-2</v>
      </c>
      <c r="O156" s="350">
        <f t="shared" si="199"/>
        <v>9.1291693096625642E-3</v>
      </c>
      <c r="W156" s="365">
        <v>49.77</v>
      </c>
      <c r="X156" s="365">
        <v>43.05</v>
      </c>
      <c r="Y156" s="373">
        <f t="shared" si="189"/>
        <v>46.41</v>
      </c>
      <c r="Z156" s="358">
        <v>0.52</v>
      </c>
      <c r="AA156" s="364">
        <v>7.3499999999999996E-2</v>
      </c>
      <c r="AB156" s="342">
        <f>+((((((Z156/4)*(1+AA156)^0.25))/(Y156*0.95))+(1+AA156)^(0.25))^4)-1</f>
        <v>8.6217172212623705E-2</v>
      </c>
      <c r="AC156" s="350">
        <f>AB156*($FD156/$FW156)</f>
        <v>9.850016005442757E-3</v>
      </c>
      <c r="AD156" s="365">
        <v>41.85</v>
      </c>
      <c r="AE156" s="365">
        <v>35.96</v>
      </c>
      <c r="AF156" s="373">
        <f t="shared" si="190"/>
        <v>38.905000000000001</v>
      </c>
      <c r="AG156" s="358">
        <v>0.88</v>
      </c>
      <c r="AH156" s="364">
        <v>0.18629999999999999</v>
      </c>
      <c r="AI156" s="342"/>
      <c r="AJ156" s="350"/>
      <c r="AY156" s="365">
        <v>37.15</v>
      </c>
      <c r="AZ156" s="365">
        <v>34.07</v>
      </c>
      <c r="BA156" s="373">
        <f t="shared" si="191"/>
        <v>35.61</v>
      </c>
      <c r="BB156" s="358">
        <v>1.36</v>
      </c>
      <c r="BC156" s="364">
        <v>4.5999999999999999E-2</v>
      </c>
      <c r="BD156" s="342">
        <f t="shared" si="192"/>
        <v>8.8689073137343089E-2</v>
      </c>
      <c r="BE156" s="350"/>
      <c r="BF156" s="365">
        <v>43.49</v>
      </c>
      <c r="BG156" s="365">
        <v>39.049999999999997</v>
      </c>
      <c r="BH156" s="373">
        <f t="shared" si="157"/>
        <v>41.269999999999996</v>
      </c>
      <c r="BI156" s="358">
        <v>1.86</v>
      </c>
      <c r="BJ156" s="364">
        <v>2.7000000000000003E-2</v>
      </c>
      <c r="BK156" s="342">
        <f t="shared" si="158"/>
        <v>7.6595682125411235E-2</v>
      </c>
      <c r="BL156" s="350">
        <f t="shared" si="185"/>
        <v>5.1208154065602741E-3</v>
      </c>
      <c r="BM156" s="365">
        <v>15.76</v>
      </c>
      <c r="BN156" s="365">
        <v>14.3</v>
      </c>
      <c r="BO156" s="373">
        <f t="shared" si="168"/>
        <v>15.030000000000001</v>
      </c>
      <c r="BP156" s="358">
        <v>0.92</v>
      </c>
      <c r="BQ156" s="364">
        <v>2.63E-2</v>
      </c>
      <c r="BR156" s="342">
        <f t="shared" si="169"/>
        <v>9.4042118108640604E-2</v>
      </c>
      <c r="BS156" s="350">
        <f t="shared" si="170"/>
        <v>1.4244089521663346E-2</v>
      </c>
      <c r="BT156" s="365">
        <v>46.61</v>
      </c>
      <c r="BU156" s="365">
        <v>42.6</v>
      </c>
      <c r="BV156" s="373">
        <f t="shared" si="154"/>
        <v>44.605000000000004</v>
      </c>
      <c r="BW156" s="358">
        <v>1.66</v>
      </c>
      <c r="BX156" s="364">
        <v>4.7500000000000001E-2</v>
      </c>
      <c r="BY156" s="342">
        <f t="shared" si="155"/>
        <v>8.9141815166010607E-2</v>
      </c>
      <c r="BZ156" s="350">
        <f t="shared" si="156"/>
        <v>3.7710078840511776E-3</v>
      </c>
      <c r="CH156" s="365">
        <v>48.22</v>
      </c>
      <c r="CI156" s="365">
        <v>42.15</v>
      </c>
      <c r="CJ156" s="373">
        <f t="shared" si="136"/>
        <v>45.185000000000002</v>
      </c>
      <c r="CK156" s="358">
        <v>1.76</v>
      </c>
      <c r="CL156" s="364">
        <v>9.1999999999999998E-2</v>
      </c>
      <c r="CM156" s="342">
        <f t="shared" si="137"/>
        <v>0.13746624607121238</v>
      </c>
      <c r="CN156" s="350">
        <f t="shared" si="138"/>
        <v>2.2864372709191352E-2</v>
      </c>
      <c r="CV156" s="365">
        <v>27.35</v>
      </c>
      <c r="CW156" s="365">
        <v>24.62</v>
      </c>
      <c r="CX156" s="373">
        <f t="shared" si="160"/>
        <v>25.984999999999999</v>
      </c>
      <c r="CY156" s="358">
        <v>1.1200000000000001</v>
      </c>
      <c r="CZ156" s="364">
        <v>3.3000000000000002E-2</v>
      </c>
      <c r="DA156" s="342">
        <f t="shared" si="161"/>
        <v>8.0670969286362304E-2</v>
      </c>
      <c r="DB156" s="350">
        <f t="shared" si="162"/>
        <v>5.3064835151740387E-3</v>
      </c>
      <c r="DJ156" s="365">
        <v>46.21</v>
      </c>
      <c r="DK156" s="365">
        <v>41.96</v>
      </c>
      <c r="DL156" s="373">
        <f t="shared" si="171"/>
        <v>44.085000000000001</v>
      </c>
      <c r="DM156" s="358">
        <v>1.32</v>
      </c>
      <c r="DN156" s="364"/>
      <c r="DO156" s="342"/>
      <c r="DP156" s="350"/>
      <c r="DQ156" s="365">
        <v>31.66</v>
      </c>
      <c r="DR156" s="365">
        <v>28.545000000000002</v>
      </c>
      <c r="DS156" s="373">
        <f t="shared" si="193"/>
        <v>30.102499999999999</v>
      </c>
      <c r="DT156" s="358">
        <v>1</v>
      </c>
      <c r="DU156" s="364">
        <v>0.06</v>
      </c>
      <c r="DV156" s="342">
        <f t="shared" si="194"/>
        <v>9.7555232369092248E-2</v>
      </c>
      <c r="DW156" s="350"/>
      <c r="DX156" s="365">
        <v>27.3</v>
      </c>
      <c r="DY156" s="365">
        <v>25.18</v>
      </c>
      <c r="DZ156" s="373">
        <f t="shared" si="195"/>
        <v>26.240000000000002</v>
      </c>
      <c r="EA156" s="358">
        <v>1</v>
      </c>
      <c r="EB156" s="364">
        <v>1.6E-2</v>
      </c>
      <c r="EC156" s="342"/>
      <c r="ED156" s="350"/>
      <c r="EE156" s="365">
        <v>35.58</v>
      </c>
      <c r="EF156" s="365">
        <v>32.75</v>
      </c>
      <c r="EG156" s="373">
        <f t="shared" si="196"/>
        <v>34.164999999999999</v>
      </c>
      <c r="EH156" s="358">
        <v>1.51</v>
      </c>
      <c r="EI156" s="364">
        <v>3.15E-2</v>
      </c>
      <c r="EJ156" s="342">
        <v>8.0332678937663493E-2</v>
      </c>
      <c r="EK156" s="350"/>
      <c r="EL156" s="365">
        <v>52.73</v>
      </c>
      <c r="EM156" s="365">
        <v>44.78</v>
      </c>
      <c r="EN156" s="373">
        <f t="shared" si="183"/>
        <v>48.754999999999995</v>
      </c>
      <c r="EO156" s="358">
        <v>1.38</v>
      </c>
      <c r="EP156" s="364">
        <v>7.2300000000000003E-2</v>
      </c>
      <c r="EQ156" s="342">
        <f t="shared" si="184"/>
        <v>0.10460739485939063</v>
      </c>
      <c r="ER156" s="350">
        <f t="shared" si="188"/>
        <v>1.4119676522330322E-2</v>
      </c>
      <c r="ES156" s="365"/>
      <c r="ET156" s="365"/>
      <c r="EU156" s="373"/>
      <c r="EV156" s="358"/>
      <c r="EW156" s="364"/>
      <c r="EX156" s="342"/>
      <c r="EY156" s="350"/>
      <c r="FA156" s="358">
        <v>2.83839</v>
      </c>
      <c r="FB156" s="358">
        <v>2.5121799999999999</v>
      </c>
      <c r="FD156" s="358">
        <v>3.1285599999999998</v>
      </c>
      <c r="FE156" s="365"/>
      <c r="FH156" s="358"/>
      <c r="FI156" s="358">
        <v>1.8307800000000001</v>
      </c>
      <c r="FJ156" s="358">
        <v>4.1477599999999999</v>
      </c>
      <c r="FK156" s="358">
        <v>1.15845</v>
      </c>
      <c r="FM156" s="358">
        <v>4.5547500000000003</v>
      </c>
      <c r="FN156" s="358"/>
      <c r="FO156" s="358">
        <v>1.80132</v>
      </c>
      <c r="FP156" s="358"/>
      <c r="FQ156" s="358"/>
      <c r="FR156" s="358"/>
      <c r="FS156" s="358"/>
      <c r="FT156" s="358">
        <v>1.7158199999999999</v>
      </c>
      <c r="FU156" s="358">
        <v>3.6962700000000002</v>
      </c>
      <c r="FV156" s="358"/>
      <c r="FW156" s="344">
        <f t="shared" si="178"/>
        <v>27.384280000000004</v>
      </c>
      <c r="FX156" s="342">
        <f t="shared" si="179"/>
        <v>9.5297678756307652E-2</v>
      </c>
      <c r="FY156" s="346"/>
      <c r="FZ156" s="346"/>
    </row>
    <row r="157" spans="1:182">
      <c r="A157" s="349">
        <v>40360</v>
      </c>
      <c r="B157" s="357">
        <v>40</v>
      </c>
      <c r="C157" s="357">
        <v>35.295000000000002</v>
      </c>
      <c r="D157" s="372">
        <f t="shared" si="152"/>
        <v>37.647500000000001</v>
      </c>
      <c r="E157" s="340">
        <v>1.76</v>
      </c>
      <c r="F157" s="338">
        <v>5.7699999999999994E-2</v>
      </c>
      <c r="G157" s="342">
        <f t="shared" si="153"/>
        <v>0.11071777065606359</v>
      </c>
      <c r="H157" s="350">
        <f t="shared" si="167"/>
        <v>1.1099123910274932E-2</v>
      </c>
      <c r="I157" s="357">
        <v>29.91</v>
      </c>
      <c r="J157" s="357">
        <v>26.664999999999999</v>
      </c>
      <c r="K157" s="372">
        <f t="shared" si="197"/>
        <v>28.287500000000001</v>
      </c>
      <c r="L157" s="340">
        <v>1.34</v>
      </c>
      <c r="M157" s="338">
        <v>3.4200000000000001E-2</v>
      </c>
      <c r="N157" s="342">
        <f t="shared" si="198"/>
        <v>8.6741622852643419E-2</v>
      </c>
      <c r="O157" s="350">
        <f t="shared" si="199"/>
        <v>7.6047693602722972E-3</v>
      </c>
      <c r="W157" s="365">
        <v>47.53</v>
      </c>
      <c r="X157" s="365">
        <v>42.93</v>
      </c>
      <c r="Y157" s="373">
        <f t="shared" si="189"/>
        <v>45.230000000000004</v>
      </c>
      <c r="Z157" s="358">
        <v>0.52</v>
      </c>
      <c r="AA157" s="364">
        <v>7.1500000000000008E-2</v>
      </c>
      <c r="AB157" s="342">
        <f>+((((((Z157/4)*(1+AA157)^0.25))/(Y157*0.95))+(1+AA157)^(0.25))^4)-1</f>
        <v>8.4526140145730677E-2</v>
      </c>
      <c r="AC157" s="350">
        <f>AB157*($FD157/$FW157)</f>
        <v>9.2317331698749654E-3</v>
      </c>
      <c r="AD157" s="365">
        <v>38.03</v>
      </c>
      <c r="AE157" s="365">
        <v>34.619999999999997</v>
      </c>
      <c r="AF157" s="373">
        <f t="shared" si="190"/>
        <v>36.325000000000003</v>
      </c>
      <c r="AG157" s="358">
        <v>0.88</v>
      </c>
      <c r="AH157" s="364">
        <v>0.17069999999999999</v>
      </c>
      <c r="AI157" s="342"/>
      <c r="AJ157" s="365"/>
      <c r="AY157" s="365">
        <v>38.479999999999997</v>
      </c>
      <c r="AZ157" s="365">
        <v>34.42</v>
      </c>
      <c r="BA157" s="373">
        <f t="shared" si="191"/>
        <v>36.450000000000003</v>
      </c>
      <c r="BB157" s="358">
        <v>1.36</v>
      </c>
      <c r="BC157" s="364">
        <v>3.3300000000000003E-2</v>
      </c>
      <c r="BD157" s="342">
        <f t="shared" si="192"/>
        <v>7.4484640728157636E-2</v>
      </c>
      <c r="BE157" s="365"/>
      <c r="BF157" s="365">
        <v>45.36</v>
      </c>
      <c r="BG157" s="365">
        <v>39.54</v>
      </c>
      <c r="BH157" s="373">
        <f t="shared" si="157"/>
        <v>42.45</v>
      </c>
      <c r="BI157" s="358">
        <v>1.86</v>
      </c>
      <c r="BJ157" s="364">
        <v>7.3000000000000001E-3</v>
      </c>
      <c r="BK157" s="342">
        <f t="shared" si="158"/>
        <v>5.456881204284536E-2</v>
      </c>
      <c r="BL157" s="350"/>
      <c r="BM157" s="365">
        <v>16.98</v>
      </c>
      <c r="BN157" s="365">
        <v>14.19</v>
      </c>
      <c r="BO157" s="373">
        <f t="shared" si="168"/>
        <v>15.585000000000001</v>
      </c>
      <c r="BP157" s="358">
        <v>0.92</v>
      </c>
      <c r="BQ157" s="364">
        <v>8.7499999999999994E-2</v>
      </c>
      <c r="BR157" s="342">
        <f t="shared" si="169"/>
        <v>0.15666608667726933</v>
      </c>
      <c r="BS157" s="350">
        <f t="shared" si="170"/>
        <v>2.5504865049189519E-2</v>
      </c>
      <c r="BT157" s="365">
        <v>48.8</v>
      </c>
      <c r="BU157" s="365">
        <v>42.63</v>
      </c>
      <c r="BV157" s="373">
        <f t="shared" si="154"/>
        <v>45.715000000000003</v>
      </c>
      <c r="BW157" s="358">
        <v>1.74</v>
      </c>
      <c r="BX157" s="364">
        <v>4.1299999999999996E-2</v>
      </c>
      <c r="BY157" s="342">
        <f t="shared" si="155"/>
        <v>8.3650868076134755E-2</v>
      </c>
      <c r="BZ157" s="350">
        <f t="shared" si="156"/>
        <v>3.6442890072737382E-3</v>
      </c>
      <c r="CH157" s="365">
        <v>47.99</v>
      </c>
      <c r="CI157" s="365">
        <v>41.79</v>
      </c>
      <c r="CJ157" s="373">
        <f t="shared" si="136"/>
        <v>44.89</v>
      </c>
      <c r="CK157" s="358">
        <v>1.84</v>
      </c>
      <c r="CL157" s="364">
        <v>7.17E-2</v>
      </c>
      <c r="CM157" s="342">
        <f t="shared" si="137"/>
        <v>0.11869355513083368</v>
      </c>
      <c r="CN157" s="350">
        <f t="shared" si="138"/>
        <v>1.9933719679079358E-2</v>
      </c>
      <c r="CV157" s="365">
        <v>27.75</v>
      </c>
      <c r="CW157" s="365">
        <v>24.85</v>
      </c>
      <c r="CX157" s="373">
        <f t="shared" si="160"/>
        <v>26.3</v>
      </c>
      <c r="CY157" s="358">
        <v>1.1200000000000001</v>
      </c>
      <c r="CZ157" s="364">
        <v>3.9199999999999999E-2</v>
      </c>
      <c r="DA157" s="342">
        <f t="shared" si="161"/>
        <v>8.6573060292519211E-2</v>
      </c>
      <c r="DB157" s="350">
        <f t="shared" si="162"/>
        <v>6.1268369503781539E-3</v>
      </c>
      <c r="DJ157" s="365">
        <v>49.05</v>
      </c>
      <c r="DK157" s="365">
        <v>41.97</v>
      </c>
      <c r="DL157" s="373">
        <f t="shared" si="171"/>
        <v>45.51</v>
      </c>
      <c r="DM157" s="358">
        <v>1.32</v>
      </c>
      <c r="DN157" s="364">
        <v>0.1167</v>
      </c>
      <c r="DO157" s="342">
        <f t="shared" ref="DO157:DO174" si="200">+((((((DM157/4)*(1+DN157)^0.25))/(DL157*0.95))+(1+DN157)^(0.25))^4)-1</f>
        <v>0.15118650153552093</v>
      </c>
      <c r="DP157" s="350">
        <f t="shared" ref="DP157:DP174" si="201">DO157*($FQ157/$FW157)</f>
        <v>7.4736372477274011E-3</v>
      </c>
      <c r="DQ157" s="365">
        <v>33.96</v>
      </c>
      <c r="DR157" s="365">
        <v>28.58</v>
      </c>
      <c r="DS157" s="373">
        <f t="shared" si="193"/>
        <v>31.27</v>
      </c>
      <c r="DT157" s="358">
        <v>1</v>
      </c>
      <c r="DU157" s="364">
        <v>0.06</v>
      </c>
      <c r="DV157" s="342">
        <f t="shared" si="194"/>
        <v>9.6135395980676552E-2</v>
      </c>
      <c r="DW157" s="365"/>
      <c r="DX157" s="365">
        <v>28.86</v>
      </c>
      <c r="DY157" s="365">
        <v>24.9</v>
      </c>
      <c r="DZ157" s="373">
        <f t="shared" si="195"/>
        <v>26.88</v>
      </c>
      <c r="EA157" s="358">
        <v>1</v>
      </c>
      <c r="EB157" s="364">
        <v>3.2000000000000001E-2</v>
      </c>
      <c r="EC157" s="342"/>
      <c r="ED157" s="365"/>
      <c r="EE157" s="365">
        <v>37.28</v>
      </c>
      <c r="EF157" s="365">
        <v>33.32</v>
      </c>
      <c r="EG157" s="373">
        <f t="shared" si="196"/>
        <v>35.299999999999997</v>
      </c>
      <c r="EH157" s="358">
        <v>1.51</v>
      </c>
      <c r="EI157" s="364">
        <v>3.1E-2</v>
      </c>
      <c r="EJ157" s="342">
        <v>7.8213213133854653E-2</v>
      </c>
      <c r="EK157" s="365"/>
      <c r="EL157" s="365">
        <v>50.24</v>
      </c>
      <c r="EM157" s="365">
        <v>44.31</v>
      </c>
      <c r="EN157" s="373">
        <f t="shared" si="183"/>
        <v>47.275000000000006</v>
      </c>
      <c r="EO157" s="358">
        <v>1.38</v>
      </c>
      <c r="EP157" s="364">
        <v>6.6699999999999995E-2</v>
      </c>
      <c r="EQ157" s="342">
        <f t="shared" si="184"/>
        <v>9.9856392095785562E-2</v>
      </c>
      <c r="ER157" s="350">
        <f t="shared" si="188"/>
        <v>1.4358976763293244E-2</v>
      </c>
      <c r="ES157" s="365"/>
      <c r="ET157" s="365"/>
      <c r="EU157" s="373"/>
      <c r="EV157" s="358"/>
      <c r="EW157" s="364"/>
      <c r="EX157" s="342"/>
      <c r="EY157" s="365"/>
      <c r="FA157" s="358">
        <v>3.0338400000000001</v>
      </c>
      <c r="FB157" s="358">
        <v>2.6532600000000004</v>
      </c>
      <c r="FD157" s="358">
        <v>3.30532</v>
      </c>
      <c r="FE157" s="365"/>
      <c r="FH157" s="358"/>
      <c r="FI157" s="358"/>
      <c r="FJ157" s="358">
        <v>4.92685</v>
      </c>
      <c r="FK157" s="358">
        <v>1.3184500000000001</v>
      </c>
      <c r="FM157" s="358">
        <v>5.08256</v>
      </c>
      <c r="FN157" s="358"/>
      <c r="FO157" s="358">
        <v>2.1417800000000002</v>
      </c>
      <c r="FP157" s="358"/>
      <c r="FQ157" s="358">
        <v>1.49603</v>
      </c>
      <c r="FR157" s="358"/>
      <c r="FS157" s="358"/>
      <c r="FT157" s="358">
        <v>1.9537599999999999</v>
      </c>
      <c r="FU157" s="358">
        <v>4.3517999999999999</v>
      </c>
      <c r="FV157" s="358"/>
      <c r="FW157" s="344">
        <f t="shared" si="178"/>
        <v>30.263650000000002</v>
      </c>
      <c r="FX157" s="342">
        <f t="shared" si="179"/>
        <v>0.10497795113736361</v>
      </c>
      <c r="FY157" s="346"/>
      <c r="FZ157" s="346"/>
    </row>
    <row r="158" spans="1:182">
      <c r="A158" s="349">
        <v>40391</v>
      </c>
      <c r="B158" s="357">
        <v>39.369999999999997</v>
      </c>
      <c r="C158" s="357">
        <v>35.78</v>
      </c>
      <c r="D158" s="372">
        <f t="shared" si="152"/>
        <v>37.575000000000003</v>
      </c>
      <c r="E158" s="340">
        <v>1.76</v>
      </c>
      <c r="F158" s="338">
        <v>5.7699999999999994E-2</v>
      </c>
      <c r="G158" s="342">
        <f t="shared" si="153"/>
        <v>0.11082195456062904</v>
      </c>
      <c r="H158" s="350">
        <f t="shared" si="167"/>
        <v>1.1109568033737464E-2</v>
      </c>
      <c r="I158" s="357">
        <v>29.66</v>
      </c>
      <c r="J158" s="357">
        <v>28.01</v>
      </c>
      <c r="K158" s="372">
        <f t="shared" si="197"/>
        <v>28.835000000000001</v>
      </c>
      <c r="L158" s="340">
        <v>1.34</v>
      </c>
      <c r="M158" s="338">
        <v>3.4200000000000001E-2</v>
      </c>
      <c r="N158" s="342">
        <f t="shared" si="198"/>
        <v>8.5725738303655596E-2</v>
      </c>
      <c r="O158" s="350">
        <f t="shared" si="199"/>
        <v>7.5157052243056367E-3</v>
      </c>
      <c r="W158" s="365">
        <v>46.46</v>
      </c>
      <c r="X158" s="365">
        <v>42.09</v>
      </c>
      <c r="Y158" s="373">
        <f t="shared" si="189"/>
        <v>44.275000000000006</v>
      </c>
      <c r="Z158" s="358">
        <v>0.52</v>
      </c>
      <c r="AA158" s="364">
        <v>7.1500000000000008E-2</v>
      </c>
      <c r="AB158" s="342">
        <f>+((((((Z158/4)*(1+AA158)^0.25))/(Y158*0.95))+(1+AA158)^(0.25))^4)-1</f>
        <v>8.4808412534179034E-2</v>
      </c>
      <c r="AC158" s="350">
        <f>AB158*($FD158/$FW158)</f>
        <v>9.2625622526520297E-3</v>
      </c>
      <c r="AD158" s="365">
        <v>39.5</v>
      </c>
      <c r="AE158" s="365">
        <v>32.229999999999997</v>
      </c>
      <c r="AF158" s="373">
        <f t="shared" si="190"/>
        <v>35.864999999999995</v>
      </c>
      <c r="AG158" s="358">
        <v>0.88</v>
      </c>
      <c r="AH158" s="364">
        <v>0.17069999999999999</v>
      </c>
      <c r="AI158" s="342"/>
      <c r="AJ158" s="365"/>
      <c r="AY158" s="365">
        <v>38.840000000000003</v>
      </c>
      <c r="AZ158" s="365">
        <v>36.090000000000003</v>
      </c>
      <c r="BA158" s="373">
        <f t="shared" si="191"/>
        <v>37.465000000000003</v>
      </c>
      <c r="BB158" s="358">
        <v>1.36</v>
      </c>
      <c r="BC158" s="364">
        <v>3.3300000000000003E-2</v>
      </c>
      <c r="BD158" s="342">
        <f t="shared" si="192"/>
        <v>7.3352909673467526E-2</v>
      </c>
      <c r="BE158" s="365"/>
      <c r="BF158" s="365">
        <v>45.44</v>
      </c>
      <c r="BG158" s="365">
        <v>41.52</v>
      </c>
      <c r="BH158" s="373">
        <f t="shared" si="157"/>
        <v>43.480000000000004</v>
      </c>
      <c r="BI158" s="358">
        <v>1.86</v>
      </c>
      <c r="BJ158" s="364">
        <v>7.3000000000000001E-3</v>
      </c>
      <c r="BK158" s="342">
        <f t="shared" si="158"/>
        <v>5.3430190704438107E-2</v>
      </c>
      <c r="BL158" s="350"/>
      <c r="BM158" s="365">
        <v>17.54</v>
      </c>
      <c r="BN158" s="365">
        <v>16.32</v>
      </c>
      <c r="BO158" s="373">
        <f t="shared" si="168"/>
        <v>16.93</v>
      </c>
      <c r="BP158" s="358">
        <v>0.92</v>
      </c>
      <c r="BQ158" s="364">
        <v>8.7499999999999994E-2</v>
      </c>
      <c r="BR158" s="342">
        <f t="shared" si="169"/>
        <v>0.15105374231348079</v>
      </c>
      <c r="BS158" s="350">
        <f t="shared" si="170"/>
        <v>2.4591188779845549E-2</v>
      </c>
      <c r="BT158" s="365">
        <v>49</v>
      </c>
      <c r="BU158" s="365">
        <v>43.68</v>
      </c>
      <c r="BV158" s="373">
        <f t="shared" si="154"/>
        <v>46.34</v>
      </c>
      <c r="BW158" s="358">
        <v>1.74</v>
      </c>
      <c r="BX158" s="364">
        <v>4.1299999999999996E-2</v>
      </c>
      <c r="BY158" s="342">
        <f t="shared" si="155"/>
        <v>8.3071219493523918E-2</v>
      </c>
      <c r="BZ158" s="350">
        <f t="shared" si="156"/>
        <v>3.619036346945481E-3</v>
      </c>
      <c r="CH158" s="365">
        <v>47.9831</v>
      </c>
      <c r="CI158" s="365">
        <v>42.53</v>
      </c>
      <c r="CJ158" s="373">
        <f t="shared" si="136"/>
        <v>45.256550000000004</v>
      </c>
      <c r="CK158" s="358">
        <v>1.84</v>
      </c>
      <c r="CL158" s="364">
        <v>7.17E-2</v>
      </c>
      <c r="CM158" s="342">
        <f t="shared" si="137"/>
        <v>0.11830683948246579</v>
      </c>
      <c r="CN158" s="350">
        <f t="shared" si="138"/>
        <v>1.9868773597368501E-2</v>
      </c>
      <c r="CV158" s="365">
        <v>28.17</v>
      </c>
      <c r="CW158" s="365">
        <v>26.15</v>
      </c>
      <c r="CX158" s="373">
        <f t="shared" si="160"/>
        <v>27.16</v>
      </c>
      <c r="CY158" s="358">
        <v>1.1200000000000001</v>
      </c>
      <c r="CZ158" s="364">
        <v>3.9199999999999999E-2</v>
      </c>
      <c r="DA158" s="342">
        <f t="shared" si="161"/>
        <v>8.5048664544467245E-2</v>
      </c>
      <c r="DB158" s="350">
        <f t="shared" si="162"/>
        <v>6.018954380851255E-3</v>
      </c>
      <c r="DJ158" s="365">
        <v>48.67</v>
      </c>
      <c r="DK158" s="365">
        <v>44.55</v>
      </c>
      <c r="DL158" s="373">
        <f t="shared" si="171"/>
        <v>46.61</v>
      </c>
      <c r="DM158" s="358">
        <v>1.32</v>
      </c>
      <c r="DN158" s="364">
        <v>0.1167</v>
      </c>
      <c r="DO158" s="342">
        <f t="shared" si="200"/>
        <v>0.15036353152783644</v>
      </c>
      <c r="DP158" s="350">
        <f t="shared" si="201"/>
        <v>7.432955181268258E-3</v>
      </c>
      <c r="DQ158" s="365">
        <v>33.729999999999997</v>
      </c>
      <c r="DR158" s="365">
        <v>30.11</v>
      </c>
      <c r="DS158" s="373">
        <f t="shared" si="193"/>
        <v>31.919999999999998</v>
      </c>
      <c r="DT158" s="358">
        <v>1</v>
      </c>
      <c r="DU158" s="364">
        <v>0.06</v>
      </c>
      <c r="DV158" s="342">
        <f t="shared" si="194"/>
        <v>9.5390470385287252E-2</v>
      </c>
      <c r="DW158" s="365"/>
      <c r="DX158" s="365">
        <v>28.2</v>
      </c>
      <c r="DY158" s="365">
        <v>26.32</v>
      </c>
      <c r="DZ158" s="373">
        <f t="shared" si="195"/>
        <v>27.259999999999998</v>
      </c>
      <c r="EA158" s="358">
        <v>1</v>
      </c>
      <c r="EB158" s="364">
        <v>3.2000000000000001E-2</v>
      </c>
      <c r="EC158" s="342"/>
      <c r="ED158" s="365"/>
      <c r="EE158" s="365">
        <v>37.22</v>
      </c>
      <c r="EF158" s="365">
        <v>34.85</v>
      </c>
      <c r="EG158" s="373">
        <f t="shared" si="196"/>
        <v>36.034999999999997</v>
      </c>
      <c r="EH158" s="358">
        <v>1.51</v>
      </c>
      <c r="EI158" s="364">
        <v>3.1E-2</v>
      </c>
      <c r="EJ158" s="342">
        <v>7.7234316825348204E-2</v>
      </c>
      <c r="EK158" s="365"/>
      <c r="EL158" s="365">
        <v>50.866999999999997</v>
      </c>
      <c r="EM158" s="365">
        <v>42.831000000000003</v>
      </c>
      <c r="EN158" s="373">
        <f t="shared" si="183"/>
        <v>46.849000000000004</v>
      </c>
      <c r="EO158" s="358">
        <v>1.38</v>
      </c>
      <c r="EP158" s="364">
        <v>6.6699999999999995E-2</v>
      </c>
      <c r="EQ158" s="342">
        <f t="shared" si="184"/>
        <v>0.10016138584269796</v>
      </c>
      <c r="ER158" s="350">
        <f t="shared" si="188"/>
        <v>1.440283372660776E-2</v>
      </c>
      <c r="ES158" s="365"/>
      <c r="ET158" s="365"/>
      <c r="EU158" s="373"/>
      <c r="EV158" s="358"/>
      <c r="EW158" s="364"/>
      <c r="EX158" s="342"/>
      <c r="EY158" s="365"/>
      <c r="FA158" s="358">
        <v>3.0338400000000001</v>
      </c>
      <c r="FB158" s="358">
        <v>2.6532600000000004</v>
      </c>
      <c r="FD158" s="358">
        <v>3.30532</v>
      </c>
      <c r="FE158" s="365"/>
      <c r="FH158" s="358"/>
      <c r="FI158" s="358"/>
      <c r="FJ158" s="358">
        <v>4.92685</v>
      </c>
      <c r="FK158" s="358">
        <v>1.3184500000000001</v>
      </c>
      <c r="FM158" s="358">
        <v>5.08256</v>
      </c>
      <c r="FN158" s="358"/>
      <c r="FO158" s="358">
        <v>2.1417800000000002</v>
      </c>
      <c r="FP158" s="358"/>
      <c r="FQ158" s="358">
        <v>1.49603</v>
      </c>
      <c r="FR158" s="358"/>
      <c r="FS158" s="358"/>
      <c r="FT158" s="358">
        <v>1.9537599999999999</v>
      </c>
      <c r="FU158" s="358">
        <v>4.3517999999999999</v>
      </c>
      <c r="FV158" s="358"/>
      <c r="FW158" s="344">
        <f t="shared" si="178"/>
        <v>30.263650000000002</v>
      </c>
      <c r="FX158" s="342">
        <f t="shared" si="179"/>
        <v>0.10382157752358194</v>
      </c>
      <c r="FY158" s="346"/>
      <c r="FZ158" s="346"/>
    </row>
    <row r="159" spans="1:182">
      <c r="A159" s="349">
        <v>40422</v>
      </c>
      <c r="B159" s="357">
        <v>38.81</v>
      </c>
      <c r="C159" s="357">
        <v>37.06</v>
      </c>
      <c r="D159" s="372">
        <f t="shared" si="152"/>
        <v>37.935000000000002</v>
      </c>
      <c r="E159" s="340">
        <v>1.76</v>
      </c>
      <c r="F159" s="338">
        <v>5.7699999999999994E-2</v>
      </c>
      <c r="G159" s="342">
        <f t="shared" si="153"/>
        <v>0.1103086192043885</v>
      </c>
      <c r="H159" s="350">
        <f t="shared" si="167"/>
        <v>1.1058107706342163E-2</v>
      </c>
      <c r="I159" s="357">
        <v>29.49</v>
      </c>
      <c r="J159" s="357">
        <v>28.35</v>
      </c>
      <c r="K159" s="372">
        <f t="shared" si="197"/>
        <v>28.92</v>
      </c>
      <c r="L159" s="340">
        <v>1.34</v>
      </c>
      <c r="M159" s="338">
        <v>3.4200000000000001E-2</v>
      </c>
      <c r="N159" s="342">
        <f t="shared" si="198"/>
        <v>8.5571532764024072E-2</v>
      </c>
      <c r="O159" s="350">
        <f t="shared" si="199"/>
        <v>7.502185791253683E-3</v>
      </c>
      <c r="W159" s="365">
        <v>46.23</v>
      </c>
      <c r="X159" s="365">
        <v>43.17</v>
      </c>
      <c r="Y159" s="373">
        <f t="shared" si="189"/>
        <v>44.7</v>
      </c>
      <c r="Z159" s="358">
        <v>0.52</v>
      </c>
      <c r="AA159" s="364">
        <v>7.1500000000000008E-2</v>
      </c>
      <c r="AB159" s="342">
        <f>+((((((Z159/4)*(1+AA159)^0.25))/(Y159*0.95))+(1+AA159)^(0.25))^4)-1</f>
        <v>8.468129767573962E-2</v>
      </c>
      <c r="AC159" s="350">
        <f>AB159*($FD159/$FW159)</f>
        <v>9.2486790864147461E-3</v>
      </c>
      <c r="AD159" s="365">
        <v>36.630000000000003</v>
      </c>
      <c r="AE159" s="365">
        <v>32.57</v>
      </c>
      <c r="AF159" s="373">
        <f t="shared" si="190"/>
        <v>34.6</v>
      </c>
      <c r="AG159" s="358">
        <v>0.88</v>
      </c>
      <c r="AH159" s="364">
        <v>0.17069999999999999</v>
      </c>
      <c r="AI159" s="342"/>
      <c r="AJ159" s="350"/>
      <c r="AY159" s="365">
        <v>39.68</v>
      </c>
      <c r="AZ159" s="365">
        <v>37.14</v>
      </c>
      <c r="BA159" s="373">
        <f t="shared" si="191"/>
        <v>38.409999999999997</v>
      </c>
      <c r="BB159" s="358">
        <v>1.36</v>
      </c>
      <c r="BC159" s="364">
        <v>3.3300000000000003E-2</v>
      </c>
      <c r="BD159" s="342">
        <f t="shared" si="192"/>
        <v>7.2353740750108253E-2</v>
      </c>
      <c r="BE159" s="350"/>
      <c r="BF159" s="365">
        <v>46.27</v>
      </c>
      <c r="BG159" s="365">
        <v>42.73</v>
      </c>
      <c r="BH159" s="373">
        <f t="shared" si="157"/>
        <v>44.5</v>
      </c>
      <c r="BI159" s="358">
        <v>1.86</v>
      </c>
      <c r="BJ159" s="364">
        <v>7.3000000000000001E-3</v>
      </c>
      <c r="BK159" s="342">
        <f t="shared" si="158"/>
        <v>5.235541518486575E-2</v>
      </c>
      <c r="BL159" s="350"/>
      <c r="BM159" s="365">
        <v>17.91</v>
      </c>
      <c r="BN159" s="365">
        <v>16.760000000000002</v>
      </c>
      <c r="BO159" s="373">
        <f t="shared" si="168"/>
        <v>17.335000000000001</v>
      </c>
      <c r="BP159" s="358">
        <v>0.92</v>
      </c>
      <c r="BQ159" s="364">
        <v>8.7499999999999994E-2</v>
      </c>
      <c r="BR159" s="342">
        <f t="shared" si="169"/>
        <v>0.14953790402232836</v>
      </c>
      <c r="BS159" s="350">
        <f t="shared" si="170"/>
        <v>2.4344413923383611E-2</v>
      </c>
      <c r="BT159" s="365">
        <v>47.89</v>
      </c>
      <c r="BU159" s="365">
        <v>45.36</v>
      </c>
      <c r="BV159" s="373">
        <f t="shared" si="154"/>
        <v>46.625</v>
      </c>
      <c r="BW159" s="358">
        <v>1.74</v>
      </c>
      <c r="BX159" s="364">
        <v>4.1299999999999996E-2</v>
      </c>
      <c r="BY159" s="342">
        <f t="shared" si="155"/>
        <v>8.281213382209951E-2</v>
      </c>
      <c r="BZ159" s="350">
        <f t="shared" si="156"/>
        <v>3.6077491590653177E-3</v>
      </c>
      <c r="CH159" s="365">
        <v>45.16</v>
      </c>
      <c r="CI159" s="365">
        <v>43.293599999999998</v>
      </c>
      <c r="CJ159" s="373">
        <f t="shared" si="136"/>
        <v>44.226799999999997</v>
      </c>
      <c r="CK159" s="358">
        <v>1.84</v>
      </c>
      <c r="CL159" s="364">
        <v>7.17E-2</v>
      </c>
      <c r="CM159" s="342">
        <f t="shared" si="137"/>
        <v>0.11940979668996188</v>
      </c>
      <c r="CN159" s="350">
        <f t="shared" si="138"/>
        <v>2.0054007241840709E-2</v>
      </c>
      <c r="CV159" s="365">
        <v>29.38</v>
      </c>
      <c r="CW159" s="365">
        <v>27.305</v>
      </c>
      <c r="CX159" s="373">
        <f t="shared" si="160"/>
        <v>28.342500000000001</v>
      </c>
      <c r="CY159" s="358">
        <v>1.1200000000000001</v>
      </c>
      <c r="CZ159" s="364">
        <v>3.9199999999999999E-2</v>
      </c>
      <c r="DA159" s="342">
        <f t="shared" si="161"/>
        <v>8.3106001171910027E-2</v>
      </c>
      <c r="DB159" s="350">
        <f t="shared" si="162"/>
        <v>5.8814707145361999E-3</v>
      </c>
      <c r="DJ159" s="365">
        <v>49.79</v>
      </c>
      <c r="DK159" s="365">
        <v>46.52</v>
      </c>
      <c r="DL159" s="373">
        <f t="shared" si="171"/>
        <v>48.155000000000001</v>
      </c>
      <c r="DM159" s="358">
        <v>1.32</v>
      </c>
      <c r="DN159" s="364">
        <v>0.1167</v>
      </c>
      <c r="DO159" s="342">
        <f t="shared" si="200"/>
        <v>0.14927180425323727</v>
      </c>
      <c r="DP159" s="350">
        <f t="shared" si="201"/>
        <v>7.3789875747628112E-3</v>
      </c>
      <c r="DQ159" s="365">
        <v>34.06</v>
      </c>
      <c r="DR159" s="365">
        <v>31.68</v>
      </c>
      <c r="DS159" s="373">
        <f t="shared" si="193"/>
        <v>32.870000000000005</v>
      </c>
      <c r="DT159" s="358">
        <v>1</v>
      </c>
      <c r="DU159" s="364">
        <v>0.06</v>
      </c>
      <c r="DV159" s="342">
        <f t="shared" si="194"/>
        <v>9.4355360055456972E-2</v>
      </c>
      <c r="DW159" s="350"/>
      <c r="DX159" s="365">
        <v>29</v>
      </c>
      <c r="DY159" s="365">
        <v>27.63</v>
      </c>
      <c r="DZ159" s="373">
        <f t="shared" si="195"/>
        <v>28.314999999999998</v>
      </c>
      <c r="EA159" s="358">
        <v>1</v>
      </c>
      <c r="EB159" s="364">
        <v>3.2000000000000001E-2</v>
      </c>
      <c r="EC159" s="342"/>
      <c r="ED159" s="350"/>
      <c r="EE159" s="365">
        <v>38.08</v>
      </c>
      <c r="EF159" s="365">
        <v>35.630000000000003</v>
      </c>
      <c r="EG159" s="373">
        <f t="shared" si="196"/>
        <v>36.855000000000004</v>
      </c>
      <c r="EH159" s="358">
        <v>1.51</v>
      </c>
      <c r="EI159" s="364">
        <v>3.1E-2</v>
      </c>
      <c r="EJ159" s="342">
        <v>7.6189030033838145E-2</v>
      </c>
      <c r="EK159" s="350"/>
      <c r="EL159" s="365">
        <v>52.29</v>
      </c>
      <c r="EM159" s="365">
        <v>43.59</v>
      </c>
      <c r="EN159" s="373">
        <f t="shared" si="183"/>
        <v>47.94</v>
      </c>
      <c r="EO159" s="358">
        <v>1.38</v>
      </c>
      <c r="EP159" s="364">
        <v>6.6699999999999995E-2</v>
      </c>
      <c r="EQ159" s="342">
        <f t="shared" si="184"/>
        <v>9.9391244016105995E-2</v>
      </c>
      <c r="ER159" s="350">
        <f t="shared" si="188"/>
        <v>1.4292090204231481E-2</v>
      </c>
      <c r="ES159" s="365"/>
      <c r="ET159" s="365"/>
      <c r="EU159" s="373"/>
      <c r="EV159" s="358"/>
      <c r="EW159" s="364"/>
      <c r="EX159" s="342"/>
      <c r="EY159" s="350"/>
      <c r="FA159" s="358">
        <v>3.0338400000000001</v>
      </c>
      <c r="FB159" s="358">
        <v>2.6532600000000004</v>
      </c>
      <c r="FD159" s="358">
        <v>3.30532</v>
      </c>
      <c r="FE159" s="365"/>
      <c r="FH159" s="358"/>
      <c r="FI159" s="358"/>
      <c r="FJ159" s="358">
        <v>4.92685</v>
      </c>
      <c r="FK159" s="358">
        <v>1.3184500000000001</v>
      </c>
      <c r="FM159" s="358">
        <v>5.08256</v>
      </c>
      <c r="FN159" s="358"/>
      <c r="FO159" s="358">
        <v>2.1417800000000002</v>
      </c>
      <c r="FP159" s="358"/>
      <c r="FQ159" s="358">
        <v>1.49603</v>
      </c>
      <c r="FR159" s="358"/>
      <c r="FS159" s="358"/>
      <c r="FT159" s="358">
        <v>1.9537599999999999</v>
      </c>
      <c r="FU159" s="358">
        <v>4.3517999999999999</v>
      </c>
      <c r="FV159" s="358"/>
      <c r="FW159" s="344">
        <f t="shared" si="178"/>
        <v>30.263650000000002</v>
      </c>
      <c r="FX159" s="342">
        <f t="shared" si="179"/>
        <v>0.10336769140183072</v>
      </c>
      <c r="FY159" s="346"/>
      <c r="FZ159" s="346"/>
    </row>
    <row r="160" spans="1:182">
      <c r="A160" s="349">
        <v>40452</v>
      </c>
      <c r="B160" s="357">
        <v>39.549999999999997</v>
      </c>
      <c r="C160" s="357">
        <v>38.234999999999999</v>
      </c>
      <c r="D160" s="372">
        <f t="shared" si="152"/>
        <v>38.892499999999998</v>
      </c>
      <c r="E160" s="340">
        <v>1.76</v>
      </c>
      <c r="F160" s="338">
        <v>5.4199999999999998E-2</v>
      </c>
      <c r="G160" s="342">
        <f t="shared" si="153"/>
        <v>0.1053206336257011</v>
      </c>
      <c r="H160" s="350">
        <f t="shared" si="167"/>
        <v>1.0898431993672717E-2</v>
      </c>
      <c r="I160" s="357">
        <v>29.71</v>
      </c>
      <c r="J160" s="357">
        <v>28.84</v>
      </c>
      <c r="K160" s="372">
        <f t="shared" si="197"/>
        <v>29.274999999999999</v>
      </c>
      <c r="L160" s="340">
        <v>1.36</v>
      </c>
      <c r="M160" s="338">
        <v>3.6000000000000004E-2</v>
      </c>
      <c r="N160" s="342">
        <f t="shared" si="198"/>
        <v>8.7598133646208831E-2</v>
      </c>
      <c r="O160" s="350">
        <f t="shared" si="199"/>
        <v>8.8955335443525133E-3</v>
      </c>
      <c r="W160" s="365">
        <v>46.55</v>
      </c>
      <c r="X160" s="365">
        <v>44.06</v>
      </c>
      <c r="Y160" s="373">
        <f t="shared" si="189"/>
        <v>45.305</v>
      </c>
      <c r="Z160" s="358">
        <v>0.52</v>
      </c>
      <c r="AA160" s="364">
        <v>5.5999999999999994E-2</v>
      </c>
      <c r="AB160" s="342"/>
      <c r="AC160" s="350"/>
      <c r="AD160" s="365">
        <v>38.44</v>
      </c>
      <c r="AE160" s="365">
        <v>36.01</v>
      </c>
      <c r="AF160" s="373">
        <f t="shared" si="190"/>
        <v>37.224999999999994</v>
      </c>
      <c r="AG160" s="358">
        <v>0.88</v>
      </c>
      <c r="AH160" s="364">
        <v>0.17069999999999999</v>
      </c>
      <c r="AI160" s="342"/>
      <c r="AJ160" s="365"/>
      <c r="AY160" s="365">
        <v>41.24</v>
      </c>
      <c r="AZ160" s="365">
        <v>38.941000000000003</v>
      </c>
      <c r="BA160" s="373">
        <f t="shared" si="191"/>
        <v>40.090500000000006</v>
      </c>
      <c r="BB160" s="358">
        <v>1.44</v>
      </c>
      <c r="BC160" s="364">
        <v>2.8500000000000001E-2</v>
      </c>
      <c r="BD160" s="342"/>
      <c r="BE160" s="365"/>
      <c r="BF160" s="365">
        <v>48.47</v>
      </c>
      <c r="BG160" s="365">
        <v>46</v>
      </c>
      <c r="BH160" s="373">
        <f t="shared" si="157"/>
        <v>47.234999999999999</v>
      </c>
      <c r="BI160" s="358">
        <v>1.86</v>
      </c>
      <c r="BJ160" s="364">
        <v>1.4999999999999999E-2</v>
      </c>
      <c r="BK160" s="342">
        <f t="shared" si="158"/>
        <v>5.7730320552917824E-2</v>
      </c>
      <c r="BL160" s="350"/>
      <c r="BM160" s="365">
        <v>17.96</v>
      </c>
      <c r="BN160" s="365">
        <v>17.149999999999999</v>
      </c>
      <c r="BO160" s="373">
        <f t="shared" si="168"/>
        <v>17.555</v>
      </c>
      <c r="BP160" s="358">
        <v>0.92</v>
      </c>
      <c r="BQ160" s="364">
        <v>7.1300000000000002E-2</v>
      </c>
      <c r="BR160" s="342">
        <f t="shared" si="169"/>
        <v>0.13163206885613743</v>
      </c>
      <c r="BS160" s="350">
        <f t="shared" si="170"/>
        <v>2.1997913296054755E-2</v>
      </c>
      <c r="BT160" s="365">
        <v>50.86</v>
      </c>
      <c r="BU160" s="365">
        <v>47.23</v>
      </c>
      <c r="BV160" s="373">
        <f t="shared" si="154"/>
        <v>49.045000000000002</v>
      </c>
      <c r="BW160" s="358">
        <v>1.74</v>
      </c>
      <c r="BX160" s="364">
        <v>3.8800000000000001E-2</v>
      </c>
      <c r="BY160" s="342">
        <f t="shared" si="155"/>
        <v>7.8140517663491726E-2</v>
      </c>
      <c r="BZ160" s="350">
        <f t="shared" si="156"/>
        <v>3.4626108706631241E-3</v>
      </c>
      <c r="CH160" s="365">
        <v>50.805999999999997</v>
      </c>
      <c r="CI160" s="365">
        <v>45.064999999999998</v>
      </c>
      <c r="CJ160" s="373">
        <f t="shared" si="136"/>
        <v>47.935499999999998</v>
      </c>
      <c r="CK160" s="358">
        <v>1.92</v>
      </c>
      <c r="CL160" s="364">
        <v>7.9299999999999995E-2</v>
      </c>
      <c r="CM160" s="342">
        <f t="shared" si="137"/>
        <v>0.12552989984642116</v>
      </c>
      <c r="CN160" s="350">
        <f t="shared" si="138"/>
        <v>2.5075313164219092E-2</v>
      </c>
      <c r="CV160" s="365">
        <v>29.85</v>
      </c>
      <c r="CW160" s="365">
        <v>29.03</v>
      </c>
      <c r="CX160" s="373">
        <f t="shared" si="160"/>
        <v>29.44</v>
      </c>
      <c r="CY160" s="358">
        <v>1.1200000000000001</v>
      </c>
      <c r="CZ160" s="364">
        <v>3.9199999999999999E-2</v>
      </c>
      <c r="DA160" s="342">
        <f t="shared" si="161"/>
        <v>8.1444689800378001E-2</v>
      </c>
      <c r="DB160" s="350">
        <f t="shared" si="162"/>
        <v>6.0471112777422094E-3</v>
      </c>
      <c r="DJ160" s="365">
        <v>51.005000000000003</v>
      </c>
      <c r="DK160" s="365">
        <v>49.271000000000001</v>
      </c>
      <c r="DL160" s="373">
        <f t="shared" si="171"/>
        <v>50.138000000000005</v>
      </c>
      <c r="DM160" s="358">
        <v>1.46</v>
      </c>
      <c r="DN160" s="364">
        <v>6.3299999999999995E-2</v>
      </c>
      <c r="DO160" s="342">
        <f t="shared" si="200"/>
        <v>9.6269084191616949E-2</v>
      </c>
      <c r="DP160" s="350">
        <f t="shared" si="201"/>
        <v>5.3394658869885649E-3</v>
      </c>
      <c r="DQ160" s="365">
        <v>35.234999999999999</v>
      </c>
      <c r="DR160" s="365">
        <v>33.409999999999997</v>
      </c>
      <c r="DS160" s="373">
        <f t="shared" si="193"/>
        <v>34.322499999999998</v>
      </c>
      <c r="DT160" s="358">
        <v>1</v>
      </c>
      <c r="DU160" s="364">
        <v>0.06</v>
      </c>
      <c r="DV160" s="342">
        <f t="shared" si="194"/>
        <v>9.2884774843543072E-2</v>
      </c>
      <c r="DW160" s="365"/>
      <c r="DX160" s="365">
        <v>30.14</v>
      </c>
      <c r="DY160" s="365">
        <v>28.57</v>
      </c>
      <c r="DZ160" s="373">
        <f t="shared" si="195"/>
        <v>29.355</v>
      </c>
      <c r="EA160" s="358">
        <v>1</v>
      </c>
      <c r="EB160" s="364">
        <v>3.1E-2</v>
      </c>
      <c r="EC160" s="342"/>
      <c r="ED160" s="365"/>
      <c r="EE160" s="365">
        <v>39.1</v>
      </c>
      <c r="EF160" s="365">
        <v>37.67</v>
      </c>
      <c r="EG160" s="373">
        <f t="shared" si="196"/>
        <v>38.385000000000005</v>
      </c>
      <c r="EH160" s="358">
        <v>1.51</v>
      </c>
      <c r="EI160" s="364">
        <v>3.5699999999999996E-2</v>
      </c>
      <c r="EJ160" s="342">
        <v>7.9257579471275763E-2</v>
      </c>
      <c r="EK160" s="350">
        <f>EJ160*($FT160/$FW160)</f>
        <v>5.0788483438759706E-3</v>
      </c>
      <c r="EL160" s="365">
        <v>55.84</v>
      </c>
      <c r="EM160" s="365">
        <v>51.66</v>
      </c>
      <c r="EN160" s="373">
        <f t="shared" si="183"/>
        <v>53.75</v>
      </c>
      <c r="EO160" s="358">
        <v>1.38</v>
      </c>
      <c r="EP160" s="364">
        <v>6.6699999999999995E-2</v>
      </c>
      <c r="EQ160" s="342">
        <f t="shared" si="184"/>
        <v>9.5821801048700639E-2</v>
      </c>
      <c r="ER160" s="350">
        <f t="shared" si="188"/>
        <v>1.8205636697277268E-2</v>
      </c>
      <c r="ES160" s="365"/>
      <c r="ET160" s="365"/>
      <c r="EU160" s="373"/>
      <c r="EV160" s="358"/>
      <c r="EW160" s="364"/>
      <c r="EX160" s="342"/>
      <c r="EY160" s="365"/>
      <c r="FA160" s="358">
        <v>2.92266</v>
      </c>
      <c r="FB160" s="358">
        <v>2.8681700000000001</v>
      </c>
      <c r="FD160" s="358"/>
      <c r="FE160" s="365"/>
      <c r="FH160" s="358"/>
      <c r="FI160" s="358"/>
      <c r="FJ160" s="358">
        <v>4.7200600000000001</v>
      </c>
      <c r="FK160" s="358">
        <v>1.2515699999999998</v>
      </c>
      <c r="FM160" s="358">
        <v>5.6419199999999998</v>
      </c>
      <c r="FN160" s="358"/>
      <c r="FO160" s="358">
        <v>2.09707</v>
      </c>
      <c r="FP160" s="358"/>
      <c r="FQ160" s="358">
        <v>1.56653</v>
      </c>
      <c r="FR160" s="358"/>
      <c r="FS160" s="358"/>
      <c r="FT160" s="358">
        <v>1.80989</v>
      </c>
      <c r="FU160" s="358">
        <v>5.3662299999999998</v>
      </c>
      <c r="FV160" s="358"/>
      <c r="FW160" s="344">
        <f t="shared" si="178"/>
        <v>28.244099999999996</v>
      </c>
      <c r="FX160" s="342">
        <f t="shared" si="179"/>
        <v>0.10500086507484621</v>
      </c>
      <c r="FY160" s="346"/>
      <c r="FZ160" s="346"/>
    </row>
    <row r="161" spans="1:182">
      <c r="A161" s="349">
        <v>40483</v>
      </c>
      <c r="B161" s="357">
        <v>39.659999999999997</v>
      </c>
      <c r="C161" s="357">
        <v>36.68</v>
      </c>
      <c r="D161" s="372">
        <f t="shared" si="152"/>
        <v>38.17</v>
      </c>
      <c r="E161" s="340">
        <v>1.76</v>
      </c>
      <c r="F161" s="338">
        <v>5.4199999999999998E-2</v>
      </c>
      <c r="G161" s="342">
        <f t="shared" si="153"/>
        <v>0.10630584851628599</v>
      </c>
      <c r="H161" s="350">
        <f t="shared" si="167"/>
        <v>1.1000380653821806E-2</v>
      </c>
      <c r="I161" s="357">
        <v>30.71</v>
      </c>
      <c r="J161" s="357">
        <v>29.31</v>
      </c>
      <c r="K161" s="372">
        <f t="shared" si="197"/>
        <v>30.009999999999998</v>
      </c>
      <c r="L161" s="340">
        <v>1.36</v>
      </c>
      <c r="M161" s="338">
        <v>3.6000000000000004E-2</v>
      </c>
      <c r="N161" s="342">
        <f t="shared" si="198"/>
        <v>8.631184534744607E-2</v>
      </c>
      <c r="O161" s="350">
        <f t="shared" si="199"/>
        <v>8.7649118035336374E-3</v>
      </c>
      <c r="W161" s="365">
        <v>47</v>
      </c>
      <c r="X161" s="365">
        <v>43.32</v>
      </c>
      <c r="Y161" s="373">
        <f t="shared" si="189"/>
        <v>45.16</v>
      </c>
      <c r="Z161" s="358">
        <v>0.52</v>
      </c>
      <c r="AA161" s="364">
        <v>5.5999999999999994E-2</v>
      </c>
      <c r="AB161" s="342"/>
      <c r="AC161" s="350"/>
      <c r="AD161" s="365">
        <v>43.45</v>
      </c>
      <c r="AE161" s="365">
        <v>36.909999999999997</v>
      </c>
      <c r="AF161" s="373">
        <f t="shared" si="190"/>
        <v>40.18</v>
      </c>
      <c r="AG161" s="358">
        <v>0.88</v>
      </c>
      <c r="AH161" s="364">
        <v>0.17069999999999999</v>
      </c>
      <c r="AI161" s="342"/>
      <c r="AJ161" s="365"/>
      <c r="AY161" s="365">
        <v>43.77</v>
      </c>
      <c r="AZ161" s="365">
        <v>39.700000000000003</v>
      </c>
      <c r="BA161" s="373">
        <f t="shared" si="191"/>
        <v>41.734999999999999</v>
      </c>
      <c r="BB161" s="358">
        <v>1.44</v>
      </c>
      <c r="BC161" s="364">
        <v>2.8500000000000001E-2</v>
      </c>
      <c r="BD161" s="342"/>
      <c r="BE161" s="365"/>
      <c r="BF161" s="365">
        <v>48.43</v>
      </c>
      <c r="BG161" s="365">
        <v>43</v>
      </c>
      <c r="BH161" s="373">
        <f t="shared" si="157"/>
        <v>45.715000000000003</v>
      </c>
      <c r="BI161" s="358">
        <v>1.86</v>
      </c>
      <c r="BJ161" s="364">
        <v>1.4999999999999999E-2</v>
      </c>
      <c r="BK161" s="342">
        <f t="shared" si="158"/>
        <v>5.9173864978268931E-2</v>
      </c>
      <c r="BL161" s="350"/>
      <c r="BM161" s="365">
        <v>17.64</v>
      </c>
      <c r="BN161" s="365">
        <v>16.649999999999999</v>
      </c>
      <c r="BO161" s="373">
        <f t="shared" si="168"/>
        <v>17.145</v>
      </c>
      <c r="BP161" s="358">
        <v>0.92</v>
      </c>
      <c r="BQ161" s="364">
        <v>7.1300000000000002E-2</v>
      </c>
      <c r="BR161" s="342">
        <f t="shared" si="169"/>
        <v>0.13310532541443942</v>
      </c>
      <c r="BS161" s="350">
        <f t="shared" si="170"/>
        <v>2.2244119029308031E-2</v>
      </c>
      <c r="BT161" s="365">
        <v>50.09</v>
      </c>
      <c r="BU161" s="365">
        <v>47.42</v>
      </c>
      <c r="BV161" s="373">
        <f t="shared" si="154"/>
        <v>48.755000000000003</v>
      </c>
      <c r="BW161" s="358">
        <v>1.74</v>
      </c>
      <c r="BX161" s="364">
        <v>3.8800000000000001E-2</v>
      </c>
      <c r="BY161" s="342">
        <f t="shared" si="155"/>
        <v>7.8377810754634014E-2</v>
      </c>
      <c r="BZ161" s="350">
        <f t="shared" si="156"/>
        <v>3.4731259486468781E-3</v>
      </c>
      <c r="CH161" s="365">
        <v>52.43</v>
      </c>
      <c r="CI161" s="365">
        <v>49.59</v>
      </c>
      <c r="CJ161" s="373">
        <f t="shared" si="136"/>
        <v>51.010000000000005</v>
      </c>
      <c r="CK161" s="358">
        <v>1.92</v>
      </c>
      <c r="CL161" s="364">
        <v>7.9299999999999995E-2</v>
      </c>
      <c r="CM161" s="342">
        <f t="shared" si="137"/>
        <v>0.12270220011220423</v>
      </c>
      <c r="CN161" s="350">
        <f t="shared" si="138"/>
        <v>2.4510464021053859E-2</v>
      </c>
      <c r="CV161" s="365">
        <v>29.98</v>
      </c>
      <c r="CW161" s="365">
        <v>28.29</v>
      </c>
      <c r="CX161" s="373">
        <f t="shared" si="160"/>
        <v>29.134999999999998</v>
      </c>
      <c r="CY161" s="358">
        <v>1.1200000000000001</v>
      </c>
      <c r="CZ161" s="364">
        <v>3.9199999999999999E-2</v>
      </c>
      <c r="DA161" s="342">
        <f t="shared" si="161"/>
        <v>8.1893628500167681E-2</v>
      </c>
      <c r="DB161" s="350">
        <f t="shared" si="162"/>
        <v>6.0804441111186646E-3</v>
      </c>
      <c r="DJ161" s="365">
        <v>52.13</v>
      </c>
      <c r="DK161" s="365">
        <v>49.33</v>
      </c>
      <c r="DL161" s="373">
        <f t="shared" si="171"/>
        <v>50.730000000000004</v>
      </c>
      <c r="DM161" s="358">
        <v>1.46</v>
      </c>
      <c r="DN161" s="364">
        <v>6.3299999999999995E-2</v>
      </c>
      <c r="DO161" s="342">
        <f t="shared" si="200"/>
        <v>9.5879982512594886E-2</v>
      </c>
      <c r="DP161" s="350">
        <f t="shared" si="201"/>
        <v>5.3178847619664033E-3</v>
      </c>
      <c r="DQ161" s="365">
        <v>36.14</v>
      </c>
      <c r="DR161" s="365">
        <v>34.1</v>
      </c>
      <c r="DS161" s="373">
        <f t="shared" si="193"/>
        <v>35.120000000000005</v>
      </c>
      <c r="DT161" s="358">
        <v>1</v>
      </c>
      <c r="DU161" s="364">
        <v>0.06</v>
      </c>
      <c r="DV161" s="342">
        <f t="shared" si="194"/>
        <v>9.2129650701778587E-2</v>
      </c>
      <c r="DW161" s="365"/>
      <c r="DX161" s="365">
        <v>30.9</v>
      </c>
      <c r="DY161" s="365">
        <v>29.11</v>
      </c>
      <c r="DZ161" s="373">
        <f t="shared" si="195"/>
        <v>30.004999999999999</v>
      </c>
      <c r="EA161" s="358">
        <v>1</v>
      </c>
      <c r="EB161" s="364">
        <v>3.1E-2</v>
      </c>
      <c r="EC161" s="342"/>
      <c r="ED161" s="365"/>
      <c r="EE161" s="365">
        <v>40</v>
      </c>
      <c r="EF161" s="365">
        <v>36.130000000000003</v>
      </c>
      <c r="EG161" s="373">
        <f t="shared" si="196"/>
        <v>38.064999999999998</v>
      </c>
      <c r="EH161" s="358">
        <v>1.51</v>
      </c>
      <c r="EI161" s="364">
        <v>3.5699999999999996E-2</v>
      </c>
      <c r="EJ161" s="342">
        <v>7.9629477929396675E-2</v>
      </c>
      <c r="EK161" s="350">
        <f>EJ161*($FT161/$FW161)</f>
        <v>5.1026797033587815E-3</v>
      </c>
      <c r="EL161" s="365">
        <v>64.05</v>
      </c>
      <c r="EM161" s="365">
        <v>55.33</v>
      </c>
      <c r="EN161" s="373">
        <f t="shared" si="183"/>
        <v>59.69</v>
      </c>
      <c r="EO161" s="358">
        <v>1.38</v>
      </c>
      <c r="EP161" s="364">
        <v>6.6699999999999995E-2</v>
      </c>
      <c r="EQ161" s="342">
        <f t="shared" si="184"/>
        <v>9.2897363735007454E-2</v>
      </c>
      <c r="ER161" s="350">
        <f t="shared" si="188"/>
        <v>1.765000903536346E-2</v>
      </c>
      <c r="ES161" s="365"/>
      <c r="ET161" s="365"/>
      <c r="EU161" s="373"/>
      <c r="EV161" s="358"/>
      <c r="EW161" s="364"/>
      <c r="EX161" s="342"/>
      <c r="EY161" s="365"/>
      <c r="FA161" s="358">
        <v>2.92266</v>
      </c>
      <c r="FB161" s="358">
        <v>2.8681700000000001</v>
      </c>
      <c r="FD161" s="358"/>
      <c r="FE161" s="365"/>
      <c r="FH161" s="358"/>
      <c r="FI161" s="358"/>
      <c r="FJ161" s="358">
        <v>4.7200600000000001</v>
      </c>
      <c r="FK161" s="358">
        <v>1.2515699999999998</v>
      </c>
      <c r="FM161" s="358">
        <v>5.6419199999999998</v>
      </c>
      <c r="FN161" s="358"/>
      <c r="FO161" s="358">
        <v>2.09707</v>
      </c>
      <c r="FP161" s="358"/>
      <c r="FQ161" s="358">
        <v>1.56653</v>
      </c>
      <c r="FR161" s="358"/>
      <c r="FS161" s="358"/>
      <c r="FT161" s="358">
        <v>1.80989</v>
      </c>
      <c r="FU161" s="358">
        <v>5.3662299999999998</v>
      </c>
      <c r="FV161" s="358"/>
      <c r="FW161" s="344">
        <f t="shared" si="178"/>
        <v>28.244099999999996</v>
      </c>
      <c r="FX161" s="342">
        <f t="shared" si="179"/>
        <v>0.10414401906817151</v>
      </c>
      <c r="FY161" s="346"/>
      <c r="FZ161" s="346"/>
    </row>
    <row r="162" spans="1:182">
      <c r="A162" s="349">
        <v>40513</v>
      </c>
      <c r="B162" s="357">
        <v>37.97</v>
      </c>
      <c r="C162" s="357">
        <v>34.21</v>
      </c>
      <c r="D162" s="372">
        <f t="shared" si="152"/>
        <v>36.090000000000003</v>
      </c>
      <c r="E162" s="340">
        <v>1.76</v>
      </c>
      <c r="F162" s="338">
        <v>5.2199999999999996E-2</v>
      </c>
      <c r="G162" s="342">
        <f>+((((((E162/4)*(1+F162)^0.25))/(D162*0.95))+(1+F162)^(0.25))^4)-1</f>
        <v>0.10726195721762988</v>
      </c>
      <c r="H162" s="350">
        <f t="shared" si="167"/>
        <v>1.0405905725289316E-2</v>
      </c>
      <c r="I162" s="357">
        <v>31.99</v>
      </c>
      <c r="J162" s="357">
        <v>30.32</v>
      </c>
      <c r="K162" s="372">
        <f>AVERAGE(I162:J162)</f>
        <v>31.155000000000001</v>
      </c>
      <c r="L162" s="340">
        <v>1.36</v>
      </c>
      <c r="M162" s="338">
        <v>3.6000000000000004E-2</v>
      </c>
      <c r="N162" s="342">
        <f t="shared" si="198"/>
        <v>8.4431010360777714E-2</v>
      </c>
      <c r="O162" s="350">
        <f t="shared" si="199"/>
        <v>8.4028578560223291E-3</v>
      </c>
      <c r="W162" s="365"/>
      <c r="X162" s="365"/>
      <c r="Y162" s="343"/>
      <c r="Z162" s="365"/>
      <c r="AA162" s="364"/>
      <c r="AB162" s="342"/>
      <c r="AC162" s="374"/>
      <c r="AD162" s="365"/>
      <c r="AE162" s="365"/>
      <c r="AF162" s="343"/>
      <c r="AG162" s="365"/>
      <c r="AH162" s="364"/>
      <c r="AI162" s="374"/>
      <c r="AJ162" s="374"/>
      <c r="AY162" s="365">
        <v>44.1</v>
      </c>
      <c r="AZ162" s="365">
        <v>42.39</v>
      </c>
      <c r="BA162" s="373">
        <f>AVERAGE(AY162:AZ162)</f>
        <v>43.245000000000005</v>
      </c>
      <c r="BB162" s="358">
        <v>1.44</v>
      </c>
      <c r="BC162" s="364">
        <v>2.8500000000000001E-2</v>
      </c>
      <c r="BD162" s="342"/>
      <c r="BE162" s="374"/>
      <c r="BF162" s="365"/>
      <c r="BG162" s="365"/>
      <c r="BH162" s="343"/>
      <c r="BI162" s="365"/>
      <c r="BJ162" s="364"/>
      <c r="BK162" s="342"/>
      <c r="BL162" s="374"/>
      <c r="BM162" s="365">
        <v>17.78</v>
      </c>
      <c r="BN162" s="365">
        <v>16.829999999999998</v>
      </c>
      <c r="BO162" s="373">
        <f t="shared" si="168"/>
        <v>17.305</v>
      </c>
      <c r="BP162" s="358">
        <v>0.92</v>
      </c>
      <c r="BQ162" s="364">
        <v>6.93E-2</v>
      </c>
      <c r="BR162" s="342">
        <f>+((((((BP162/4)*(1+BQ162)^0.25))/(BO162*0.95))+(1+BQ162)^(0.25))^4)-1</f>
        <v>0.13040762366017611</v>
      </c>
      <c r="BS162" s="350">
        <f>BR162*(FJ162/$FW162)</f>
        <v>2.2520464244153732E-2</v>
      </c>
      <c r="BT162" s="365">
        <v>49.61</v>
      </c>
      <c r="BU162" s="365">
        <v>44.02</v>
      </c>
      <c r="BV162" s="373">
        <f t="shared" si="154"/>
        <v>46.814999999999998</v>
      </c>
      <c r="BW162" s="358">
        <v>1.74</v>
      </c>
      <c r="BX162" s="364">
        <v>3.6299999999999999E-2</v>
      </c>
      <c r="BY162" s="342">
        <f t="shared" si="155"/>
        <v>7.7442680434700373E-2</v>
      </c>
      <c r="BZ162" s="350">
        <f t="shared" si="156"/>
        <v>3.321916035523711E-3</v>
      </c>
      <c r="CH162" s="365">
        <v>56.09</v>
      </c>
      <c r="CI162" s="365">
        <v>51.31</v>
      </c>
      <c r="CJ162" s="373">
        <f t="shared" si="136"/>
        <v>53.7</v>
      </c>
      <c r="CK162" s="358">
        <v>1.92</v>
      </c>
      <c r="CL162" s="364">
        <v>7.9299999999999995E-2</v>
      </c>
      <c r="CM162" s="342">
        <f t="shared" si="137"/>
        <v>0.12049742553353582</v>
      </c>
      <c r="CN162" s="350">
        <f t="shared" si="138"/>
        <v>2.4749261817609891E-2</v>
      </c>
      <c r="CV162" s="365">
        <v>30.1</v>
      </c>
      <c r="CW162" s="365">
        <v>27.77</v>
      </c>
      <c r="CX162" s="373">
        <f t="shared" si="160"/>
        <v>28.935000000000002</v>
      </c>
      <c r="CY162" s="358">
        <v>1.1200000000000001</v>
      </c>
      <c r="CZ162" s="364">
        <v>3.4700000000000002E-2</v>
      </c>
      <c r="DA162" s="342">
        <f t="shared" si="161"/>
        <v>7.7507058544907359E-2</v>
      </c>
      <c r="DB162" s="350">
        <f t="shared" si="162"/>
        <v>5.4300633223156357E-3</v>
      </c>
      <c r="DJ162" s="365">
        <v>54.238</v>
      </c>
      <c r="DK162" s="365">
        <v>51.61</v>
      </c>
      <c r="DL162" s="373">
        <f t="shared" si="171"/>
        <v>52.923999999999999</v>
      </c>
      <c r="DM162" s="358">
        <v>1.46</v>
      </c>
      <c r="DN162" s="364">
        <v>6.3299999999999995E-2</v>
      </c>
      <c r="DO162" s="342">
        <f t="shared" si="200"/>
        <v>9.4514671640379744E-2</v>
      </c>
      <c r="DP162" s="350">
        <f t="shared" si="201"/>
        <v>5.1327250474662725E-3</v>
      </c>
      <c r="DQ162" s="365"/>
      <c r="DR162" s="365"/>
      <c r="DS162" s="343"/>
      <c r="DT162" s="365"/>
      <c r="DU162" s="364"/>
      <c r="DV162" s="342"/>
      <c r="DW162" s="350"/>
      <c r="DX162" s="365"/>
      <c r="DY162" s="365"/>
      <c r="DZ162" s="343"/>
      <c r="EA162" s="365"/>
      <c r="EB162" s="364"/>
      <c r="EC162" s="342"/>
      <c r="ED162" s="350"/>
      <c r="EE162" s="365">
        <v>37.32</v>
      </c>
      <c r="EF162" s="365">
        <v>34.69</v>
      </c>
      <c r="EG162" s="373">
        <f>AVERAGE(EE162:EF162)</f>
        <v>36.004999999999995</v>
      </c>
      <c r="EH162" s="358">
        <v>1.51</v>
      </c>
      <c r="EI162" s="364">
        <v>3.5699999999999996E-2</v>
      </c>
      <c r="EJ162" s="342">
        <v>8.2184422640112054E-2</v>
      </c>
      <c r="EK162" s="350">
        <f>EJ162*($FT162/$FW162)</f>
        <v>5.1233699494160319E-3</v>
      </c>
      <c r="EL162" s="365">
        <v>66.52</v>
      </c>
      <c r="EM162" s="365">
        <v>63.36</v>
      </c>
      <c r="EN162" s="373">
        <f t="shared" si="183"/>
        <v>64.94</v>
      </c>
      <c r="EO162" s="358">
        <v>1.38</v>
      </c>
      <c r="EP162" s="364">
        <v>6.6699999999999995E-2</v>
      </c>
      <c r="EQ162" s="342">
        <f t="shared" si="184"/>
        <v>9.0761726245978336E-2</v>
      </c>
      <c r="ER162" s="350">
        <f t="shared" si="188"/>
        <v>1.7769080707502338E-2</v>
      </c>
      <c r="ES162" s="365"/>
      <c r="ET162" s="365"/>
      <c r="EU162" s="343"/>
      <c r="EV162" s="365"/>
      <c r="EW162" s="364"/>
      <c r="EX162" s="342"/>
      <c r="EY162" s="350"/>
      <c r="FA162" s="358">
        <v>2.8016900000000002</v>
      </c>
      <c r="FB162" s="358">
        <v>2.8741599999999998</v>
      </c>
      <c r="FE162" s="365"/>
      <c r="FH162" s="365"/>
      <c r="FI162" s="365"/>
      <c r="FJ162" s="358">
        <v>4.9872399999999999</v>
      </c>
      <c r="FK162" s="358">
        <v>1.23878</v>
      </c>
      <c r="FM162" s="358">
        <v>5.9315800000000003</v>
      </c>
      <c r="FO162" s="358">
        <v>2.02325</v>
      </c>
      <c r="FQ162" s="358">
        <v>1.5683199999999999</v>
      </c>
      <c r="FR162" s="365"/>
      <c r="FS162" s="365"/>
      <c r="FT162" s="358">
        <v>1.80033</v>
      </c>
      <c r="FU162" s="358">
        <v>5.6538999999999993</v>
      </c>
      <c r="FV162" s="365"/>
      <c r="FW162" s="344">
        <f>SUM(FA162:FV162)</f>
        <v>28.879249999999999</v>
      </c>
      <c r="FX162" s="342">
        <f>SUM(H162,O162,V162,AC162,AJ162,AQ162,AX162,BE162,BL162,BS162,BZ162,CG162,CN162,CU162,DB162,DI162,DP162,DW162,ED162,EK162,ER162,EY162)</f>
        <v>0.10285564470529926</v>
      </c>
      <c r="FY162" s="346"/>
      <c r="FZ162" s="346"/>
    </row>
    <row r="163" spans="1:182">
      <c r="A163" s="349">
        <v>40544</v>
      </c>
      <c r="B163" s="357">
        <v>36.92</v>
      </c>
      <c r="C163" s="357">
        <v>35.65</v>
      </c>
      <c r="D163" s="372">
        <f t="shared" si="152"/>
        <v>36.284999999999997</v>
      </c>
      <c r="E163" s="340">
        <v>1.8</v>
      </c>
      <c r="F163" s="338">
        <v>5.2999999999999999E-2</v>
      </c>
      <c r="G163" s="342">
        <f>+((((((E163/4)*(1+F163)^0.25))/(D163*0.95))+(1+F163)^(0.25))^4)-1</f>
        <v>0.10907187110634986</v>
      </c>
      <c r="H163" s="350">
        <f t="shared" si="167"/>
        <v>1.0125426409695975E-2</v>
      </c>
      <c r="I163" s="357">
        <v>33.78</v>
      </c>
      <c r="J163" s="357">
        <v>31.31</v>
      </c>
      <c r="K163" s="372">
        <f>AVERAGE(I163:J163)</f>
        <v>32.545000000000002</v>
      </c>
      <c r="L163" s="340">
        <v>1.36</v>
      </c>
      <c r="M163" s="338">
        <v>3.6000000000000004E-2</v>
      </c>
      <c r="N163" s="342">
        <f t="shared" si="198"/>
        <v>8.2328474294750542E-2</v>
      </c>
      <c r="O163" s="350">
        <f t="shared" si="199"/>
        <v>7.9208003259045E-3</v>
      </c>
      <c r="W163" s="365"/>
      <c r="X163" s="365"/>
      <c r="Y163" s="343"/>
      <c r="Z163" s="365"/>
      <c r="AA163" s="364"/>
      <c r="AB163" s="342"/>
      <c r="AC163" s="374"/>
      <c r="AD163" s="365"/>
      <c r="AE163" s="365"/>
      <c r="AF163" s="343"/>
      <c r="AG163" s="365"/>
      <c r="AH163" s="364"/>
      <c r="AI163" s="374"/>
      <c r="AJ163" s="374"/>
      <c r="AY163" s="365">
        <v>44.09</v>
      </c>
      <c r="AZ163" s="365">
        <v>41.76</v>
      </c>
      <c r="BA163" s="373">
        <f>AVERAGE(AY163:AZ163)</f>
        <v>42.924999999999997</v>
      </c>
      <c r="BB163" s="358">
        <v>1.44</v>
      </c>
      <c r="BC163" s="364">
        <v>2.6699999999999998E-2</v>
      </c>
      <c r="BD163" s="342"/>
      <c r="BE163" s="374"/>
      <c r="BF163" s="365"/>
      <c r="BG163" s="365"/>
      <c r="BH163" s="343"/>
      <c r="BI163" s="365"/>
      <c r="BJ163" s="364"/>
      <c r="BK163" s="342"/>
      <c r="BL163" s="374"/>
      <c r="BM163" s="365">
        <v>18.93</v>
      </c>
      <c r="BN163" s="365">
        <v>17.71</v>
      </c>
      <c r="BO163" s="373">
        <f t="shared" si="168"/>
        <v>18.32</v>
      </c>
      <c r="BP163" s="358">
        <v>0.92</v>
      </c>
      <c r="BQ163" s="364">
        <v>5.7200000000000001E-2</v>
      </c>
      <c r="BR163" s="342">
        <f>+((((((BP163/4)*(1+BQ163)^0.25))/(BO163*0.95))+(1+BQ163)^(0.25))^4)-1</f>
        <v>0.1142026878648108</v>
      </c>
      <c r="BS163" s="350">
        <f>BR163*(FJ163/$FW163)</f>
        <v>1.8679824437573066E-2</v>
      </c>
      <c r="BT163" s="365">
        <v>47.07</v>
      </c>
      <c r="BU163" s="365">
        <v>43.92</v>
      </c>
      <c r="BV163" s="373">
        <f t="shared" si="154"/>
        <v>45.495000000000005</v>
      </c>
      <c r="BW163" s="358">
        <v>1.74</v>
      </c>
      <c r="BX163" s="364">
        <v>3.8800000000000001E-2</v>
      </c>
      <c r="BY163" s="342">
        <f t="shared" si="155"/>
        <v>8.125657372491224E-2</v>
      </c>
      <c r="BZ163" s="350">
        <f t="shared" si="156"/>
        <v>3.1869209676356047E-3</v>
      </c>
      <c r="CH163" s="365">
        <v>59.5</v>
      </c>
      <c r="CI163" s="365">
        <v>54.53</v>
      </c>
      <c r="CJ163" s="373">
        <f t="shared" si="136"/>
        <v>57.015000000000001</v>
      </c>
      <c r="CK163" s="358">
        <v>2.08</v>
      </c>
      <c r="CL163" s="364">
        <v>9.5700000000000007E-2</v>
      </c>
      <c r="CM163" s="342">
        <f t="shared" si="137"/>
        <v>0.13838657705725499</v>
      </c>
      <c r="CN163" s="350">
        <f t="shared" si="138"/>
        <v>2.9223066832136164E-2</v>
      </c>
      <c r="CV163" s="365">
        <v>29.16</v>
      </c>
      <c r="CW163" s="365">
        <v>27.57</v>
      </c>
      <c r="CX163" s="373">
        <f t="shared" si="160"/>
        <v>28.365000000000002</v>
      </c>
      <c r="CY163" s="358">
        <v>1.1200000000000001</v>
      </c>
      <c r="CZ163" s="364">
        <v>3.5200000000000002E-2</v>
      </c>
      <c r="DA163" s="342">
        <f t="shared" si="161"/>
        <v>7.8901768597990918E-2</v>
      </c>
      <c r="DB163" s="350">
        <f t="shared" si="162"/>
        <v>5.2468681545238044E-3</v>
      </c>
      <c r="DJ163" s="365">
        <v>53.96</v>
      </c>
      <c r="DK163" s="365">
        <v>51.89</v>
      </c>
      <c r="DL163" s="373">
        <f t="shared" si="171"/>
        <v>52.924999999999997</v>
      </c>
      <c r="DM163" s="358">
        <v>1.46</v>
      </c>
      <c r="DN163" s="364">
        <v>6.3299999999999995E-2</v>
      </c>
      <c r="DO163" s="342">
        <f t="shared" si="200"/>
        <v>9.451407543515411E-2</v>
      </c>
      <c r="DP163" s="350">
        <f t="shared" si="201"/>
        <v>4.9047026653108094E-3</v>
      </c>
      <c r="DQ163" s="365"/>
      <c r="DR163" s="365"/>
      <c r="DS163" s="343"/>
      <c r="DT163" s="365"/>
      <c r="DU163" s="364"/>
      <c r="DV163" s="342"/>
      <c r="DW163" s="350"/>
      <c r="DX163" s="365"/>
      <c r="DY163" s="365"/>
      <c r="DZ163" s="343"/>
      <c r="EA163" s="365"/>
      <c r="EB163" s="364"/>
      <c r="EC163" s="342"/>
      <c r="ED163" s="350"/>
      <c r="EE163" s="365"/>
      <c r="EF163" s="365"/>
      <c r="EG163" s="373"/>
      <c r="EH163" s="358"/>
      <c r="EI163" s="364"/>
      <c r="EJ163" s="342"/>
      <c r="EK163" s="350"/>
      <c r="EL163" s="365">
        <v>70.873000000000005</v>
      </c>
      <c r="EM163" s="365">
        <v>65.91</v>
      </c>
      <c r="EN163" s="373">
        <f t="shared" si="183"/>
        <v>68.391500000000008</v>
      </c>
      <c r="EO163" s="358">
        <v>1.38</v>
      </c>
      <c r="EP163" s="364">
        <v>5.33E-2</v>
      </c>
      <c r="EQ163" s="342">
        <f t="shared" si="184"/>
        <v>7.5850856626448637E-2</v>
      </c>
      <c r="ER163" s="350">
        <f t="shared" si="188"/>
        <v>1.3937427371295271E-2</v>
      </c>
      <c r="ES163" s="365">
        <v>18.28</v>
      </c>
      <c r="ET163" s="365">
        <v>17.170000000000002</v>
      </c>
      <c r="EU163" s="373">
        <f>AVERAGE(ES163:ET163)</f>
        <v>17.725000000000001</v>
      </c>
      <c r="EV163" s="358">
        <v>0.61</v>
      </c>
      <c r="EW163" s="364">
        <v>5.2699999999999997E-2</v>
      </c>
      <c r="EX163" s="342">
        <v>9.1356265260704284E-2</v>
      </c>
      <c r="EY163" s="350">
        <f>EX163*($FV163/$FW163)</f>
        <v>8.6660255316548061E-3</v>
      </c>
      <c r="FA163" s="358">
        <v>3.0482199999999997</v>
      </c>
      <c r="FB163" s="358">
        <v>3.1591100000000001</v>
      </c>
      <c r="FE163" s="365"/>
      <c r="FH163" s="365"/>
      <c r="FI163" s="365"/>
      <c r="FJ163" s="358">
        <v>5.3708400000000003</v>
      </c>
      <c r="FK163" s="358">
        <v>1.28783</v>
      </c>
      <c r="FM163" s="358">
        <v>6.9338999999999995</v>
      </c>
      <c r="FO163" s="358">
        <v>2.1835300000000002</v>
      </c>
      <c r="FQ163" s="358">
        <v>1.70397</v>
      </c>
      <c r="FR163" s="365"/>
      <c r="FS163" s="365"/>
      <c r="FT163" s="358"/>
      <c r="FU163" s="358">
        <v>6.03348</v>
      </c>
      <c r="FV163" s="358">
        <v>3.1147800000000001</v>
      </c>
      <c r="FW163" s="344">
        <f>SUM(FA163:FV163)</f>
        <v>32.835660000000004</v>
      </c>
      <c r="FX163" s="342">
        <f>SUM(H163,O163,V163,AC163,AJ163,AQ163,AX163,BE163,BL163,BS163,BZ163,CG163,CN163,CU163,DB163,DI163,DP163,DW163,ED163,EK163,ER163,EY163)</f>
        <v>0.10189106269573001</v>
      </c>
      <c r="FY163" s="346"/>
      <c r="FZ163" s="346"/>
    </row>
    <row r="164" spans="1:182">
      <c r="A164" s="349">
        <v>40575</v>
      </c>
      <c r="B164" s="357">
        <v>38.93</v>
      </c>
      <c r="C164" s="357">
        <v>36.82</v>
      </c>
      <c r="D164" s="372">
        <f t="shared" si="152"/>
        <v>37.875</v>
      </c>
      <c r="E164" s="340">
        <v>1.8</v>
      </c>
      <c r="F164" s="338">
        <v>5.2999999999999999E-2</v>
      </c>
      <c r="G164" s="342">
        <f>+((((((E164/4)*(1+F164)^0.25))/(D164*0.95))+(1+F164)^(0.25))^4)-1</f>
        <v>0.10667391798045589</v>
      </c>
      <c r="H164" s="350">
        <f t="shared" si="167"/>
        <v>9.9028181637398245E-3</v>
      </c>
      <c r="I164" s="357">
        <v>34.235999999999997</v>
      </c>
      <c r="J164" s="357">
        <v>32.68</v>
      </c>
      <c r="K164" s="372">
        <f>AVERAGE(I164:J164)</f>
        <v>33.457999999999998</v>
      </c>
      <c r="L164" s="340">
        <v>1.36</v>
      </c>
      <c r="M164" s="338">
        <v>3.6000000000000004E-2</v>
      </c>
      <c r="N164" s="342">
        <f t="shared" si="198"/>
        <v>8.1044022781605607E-2</v>
      </c>
      <c r="O164" s="350">
        <f t="shared" si="199"/>
        <v>7.7972235919606322E-3</v>
      </c>
      <c r="W164" s="365"/>
      <c r="X164" s="365"/>
      <c r="Y164" s="343"/>
      <c r="Z164" s="365"/>
      <c r="AA164" s="364"/>
      <c r="AB164" s="342"/>
      <c r="AC164" s="374"/>
      <c r="AD164" s="365"/>
      <c r="AE164" s="365"/>
      <c r="AF164" s="343"/>
      <c r="AG164" s="365"/>
      <c r="AH164" s="364"/>
      <c r="AI164" s="374"/>
      <c r="AJ164" s="374"/>
      <c r="AY164" s="365">
        <v>42.75</v>
      </c>
      <c r="AZ164" s="365">
        <v>40.24</v>
      </c>
      <c r="BA164" s="373">
        <f>AVERAGE(AY164:AZ164)</f>
        <v>41.495000000000005</v>
      </c>
      <c r="BB164" s="358">
        <v>1.44</v>
      </c>
      <c r="BC164" s="364">
        <v>2.6699999999999998E-2</v>
      </c>
      <c r="BD164" s="342"/>
      <c r="BE164" s="374"/>
      <c r="BF164" s="365"/>
      <c r="BG164" s="365"/>
      <c r="BH164" s="343"/>
      <c r="BI164" s="365"/>
      <c r="BJ164" s="364"/>
      <c r="BK164" s="342"/>
      <c r="BL164" s="374"/>
      <c r="BM164" s="365">
        <v>19.25</v>
      </c>
      <c r="BN164" s="365">
        <v>18.309999999999999</v>
      </c>
      <c r="BO164" s="373">
        <f t="shared" si="168"/>
        <v>18.78</v>
      </c>
      <c r="BP164" s="358">
        <v>0.92</v>
      </c>
      <c r="BQ164" s="364">
        <v>5.7200000000000001E-2</v>
      </c>
      <c r="BR164" s="342">
        <f>+((((((BP164/4)*(1+BQ164)^0.25))/(BO164*0.95))+(1+BQ164)^(0.25))^4)-1</f>
        <v>0.11277952268177671</v>
      </c>
      <c r="BS164" s="350">
        <f>BR164*(FJ164/$FW164)</f>
        <v>1.8447041161962136E-2</v>
      </c>
      <c r="BT164" s="365">
        <v>47.12</v>
      </c>
      <c r="BU164" s="365">
        <v>44.07</v>
      </c>
      <c r="BV164" s="373">
        <f t="shared" si="154"/>
        <v>45.594999999999999</v>
      </c>
      <c r="BW164" s="358">
        <v>1.74</v>
      </c>
      <c r="BX164" s="364">
        <v>3.8800000000000001E-2</v>
      </c>
      <c r="BY164" s="342">
        <f t="shared" si="155"/>
        <v>8.1162056693540041E-2</v>
      </c>
      <c r="BZ164" s="350">
        <f t="shared" si="156"/>
        <v>3.1832139652938807E-3</v>
      </c>
      <c r="CH164" s="365">
        <v>64.989999999999995</v>
      </c>
      <c r="CI164" s="365">
        <v>58.48</v>
      </c>
      <c r="CJ164" s="373">
        <f t="shared" si="136"/>
        <v>61.734999999999999</v>
      </c>
      <c r="CK164" s="358">
        <v>2.08</v>
      </c>
      <c r="CL164" s="364">
        <v>9.5700000000000007E-2</v>
      </c>
      <c r="CM164" s="342">
        <f t="shared" si="137"/>
        <v>0.13507962619594394</v>
      </c>
      <c r="CN164" s="350">
        <f t="shared" si="138"/>
        <v>2.8524738655475647E-2</v>
      </c>
      <c r="CV164" s="365">
        <v>29.67</v>
      </c>
      <c r="CW164" s="365">
        <v>27.88</v>
      </c>
      <c r="CX164" s="373">
        <f t="shared" si="160"/>
        <v>28.774999999999999</v>
      </c>
      <c r="CY164" s="358">
        <v>1.1200000000000001</v>
      </c>
      <c r="CZ164" s="364">
        <v>3.5200000000000002E-2</v>
      </c>
      <c r="DA164" s="342">
        <f t="shared" si="161"/>
        <v>7.8269535554111203E-2</v>
      </c>
      <c r="DB164" s="350">
        <f t="shared" si="162"/>
        <v>5.204825454048081E-3</v>
      </c>
      <c r="DJ164" s="365">
        <v>55.46</v>
      </c>
      <c r="DK164" s="365">
        <v>52.18</v>
      </c>
      <c r="DL164" s="373">
        <f t="shared" si="171"/>
        <v>53.82</v>
      </c>
      <c r="DM164" s="358">
        <v>1.46</v>
      </c>
      <c r="DN164" s="364">
        <v>6.3299999999999995E-2</v>
      </c>
      <c r="DO164" s="342">
        <f t="shared" si="200"/>
        <v>9.3989449670978553E-2</v>
      </c>
      <c r="DP164" s="350">
        <f t="shared" si="201"/>
        <v>4.8774777956604896E-3</v>
      </c>
      <c r="DQ164" s="365"/>
      <c r="DR164" s="365"/>
      <c r="DS164" s="343"/>
      <c r="DT164" s="365"/>
      <c r="DU164" s="364"/>
      <c r="DV164" s="342"/>
      <c r="DW164" s="350"/>
      <c r="DX164" s="365"/>
      <c r="DY164" s="365"/>
      <c r="DZ164" s="343"/>
      <c r="EA164" s="365"/>
      <c r="EB164" s="364"/>
      <c r="EC164" s="342"/>
      <c r="ED164" s="350"/>
      <c r="EE164" s="365"/>
      <c r="EF164" s="365"/>
      <c r="EG164" s="373"/>
      <c r="EH164" s="358"/>
      <c r="EI164" s="364"/>
      <c r="EJ164" s="342"/>
      <c r="EK164" s="350"/>
      <c r="EL164" s="365">
        <v>73.16</v>
      </c>
      <c r="EM164" s="365">
        <v>68.02</v>
      </c>
      <c r="EN164" s="373">
        <f t="shared" si="183"/>
        <v>70.59</v>
      </c>
      <c r="EO164" s="358">
        <v>1.38</v>
      </c>
      <c r="EP164" s="364">
        <v>5.33E-2</v>
      </c>
      <c r="EQ164" s="342">
        <f t="shared" si="184"/>
        <v>7.5143103905942921E-2</v>
      </c>
      <c r="ER164" s="350">
        <f t="shared" si="188"/>
        <v>1.3807379372134698E-2</v>
      </c>
      <c r="ES164" s="365">
        <v>18.04</v>
      </c>
      <c r="ET164" s="365">
        <v>17.37</v>
      </c>
      <c r="EU164" s="373">
        <f>AVERAGE(ES164:ET164)</f>
        <v>17.704999999999998</v>
      </c>
      <c r="EV164" s="358">
        <v>0.61</v>
      </c>
      <c r="EW164" s="364">
        <v>5.2699999999999997E-2</v>
      </c>
      <c r="EX164" s="342">
        <v>9.1400525292376411E-2</v>
      </c>
      <c r="EY164" s="350">
        <f>EX164*($FV164/$FW164)</f>
        <v>8.6702240238261744E-3</v>
      </c>
      <c r="FA164" s="358">
        <v>3.0482199999999997</v>
      </c>
      <c r="FB164" s="358">
        <v>3.1591100000000001</v>
      </c>
      <c r="FE164" s="365"/>
      <c r="FH164" s="365"/>
      <c r="FI164" s="365"/>
      <c r="FJ164" s="358">
        <v>5.3708400000000003</v>
      </c>
      <c r="FK164" s="358">
        <v>1.28783</v>
      </c>
      <c r="FM164" s="358">
        <v>6.9338999999999995</v>
      </c>
      <c r="FO164" s="358">
        <v>2.1835300000000002</v>
      </c>
      <c r="FQ164" s="358">
        <v>1.70397</v>
      </c>
      <c r="FR164" s="365"/>
      <c r="FS164" s="365"/>
      <c r="FT164" s="358"/>
      <c r="FU164" s="358">
        <v>6.03348</v>
      </c>
      <c r="FV164" s="358">
        <v>3.1147800000000001</v>
      </c>
      <c r="FW164" s="344">
        <f>SUM(FA164:FV164)</f>
        <v>32.835660000000004</v>
      </c>
      <c r="FX164" s="342">
        <f>SUM(H164,O164,V164,AC164,AJ164,AQ164,AX164,BE164,BL164,BS164,BZ164,CG164,CN164,CU164,DB164,DI164,DP164,DW164,ED164,EK164,ER164,EY164)</f>
        <v>0.10041494218410157</v>
      </c>
    </row>
    <row r="165" spans="1:182">
      <c r="A165" s="349">
        <v>40603</v>
      </c>
      <c r="B165" s="357">
        <v>39.909999999999997</v>
      </c>
      <c r="C165" s="357">
        <v>37.96</v>
      </c>
      <c r="D165" s="372">
        <f t="shared" si="152"/>
        <v>38.935000000000002</v>
      </c>
      <c r="E165" s="340">
        <v>1.8</v>
      </c>
      <c r="F165" s="338">
        <v>5.6299999999999996E-2</v>
      </c>
      <c r="G165" s="342">
        <f>+((((((E165/4)*(1+F165)^0.25))/(D165*0.95))+(1+F165)^(0.25))^4)-1</f>
        <v>0.10864959492203785</v>
      </c>
      <c r="H165" s="350">
        <f t="shared" si="167"/>
        <v>1.0223505580331265E-2</v>
      </c>
      <c r="I165" s="357">
        <v>35.25</v>
      </c>
      <c r="J165" s="357">
        <v>32.24</v>
      </c>
      <c r="K165" s="372">
        <f>AVERAGE(I165:J165)</f>
        <v>33.745000000000005</v>
      </c>
      <c r="L165" s="340">
        <v>1.36</v>
      </c>
      <c r="M165" s="338">
        <v>3.6000000000000004E-2</v>
      </c>
      <c r="N165" s="342">
        <f t="shared" si="198"/>
        <v>8.0654841785443576E-2</v>
      </c>
      <c r="O165" s="350">
        <f t="shared" si="199"/>
        <v>7.5508145103217279E-3</v>
      </c>
      <c r="W165" s="365"/>
      <c r="X165" s="365"/>
      <c r="Y165" s="343"/>
      <c r="Z165" s="365"/>
      <c r="AA165" s="364"/>
      <c r="AB165" s="342"/>
      <c r="AC165" s="374"/>
      <c r="AD165" s="365"/>
      <c r="AE165" s="365"/>
      <c r="AF165" s="343"/>
      <c r="AG165" s="365"/>
      <c r="AH165" s="364"/>
      <c r="AI165" s="374"/>
      <c r="AJ165" s="374"/>
      <c r="AY165" s="365">
        <v>43.4</v>
      </c>
      <c r="AZ165" s="365">
        <v>40.39</v>
      </c>
      <c r="BA165" s="373">
        <f>AVERAGE(AY165:AZ165)</f>
        <v>41.894999999999996</v>
      </c>
      <c r="BB165" s="358">
        <v>1.44</v>
      </c>
      <c r="BC165" s="364">
        <v>2.4700000000000003E-2</v>
      </c>
      <c r="BD165" s="342"/>
      <c r="BE165" s="374"/>
      <c r="BF165" s="365"/>
      <c r="BG165" s="365"/>
      <c r="BH165" s="343"/>
      <c r="BI165" s="365"/>
      <c r="BJ165" s="364"/>
      <c r="BK165" s="342"/>
      <c r="BL165" s="374"/>
      <c r="BM165" s="365">
        <v>19.61</v>
      </c>
      <c r="BN165" s="365">
        <v>18.2</v>
      </c>
      <c r="BO165" s="373">
        <f t="shared" si="168"/>
        <v>18.905000000000001</v>
      </c>
      <c r="BP165" s="358">
        <v>0.92</v>
      </c>
      <c r="BQ165" s="364">
        <v>5.7200000000000001E-2</v>
      </c>
      <c r="BR165" s="342">
        <f>+((((((BP165/4)*(1+BQ165)^0.25))/(BO165*0.95))+(1+BQ165)^(0.25))^4)-1</f>
        <v>0.11240498693391077</v>
      </c>
      <c r="BS165" s="350">
        <f>BR165*(FJ165/$FW165)</f>
        <v>1.8239316551809465E-2</v>
      </c>
      <c r="BT165" s="365">
        <v>48.72</v>
      </c>
      <c r="BU165" s="365">
        <v>45.63</v>
      </c>
      <c r="BV165" s="373">
        <f t="shared" si="154"/>
        <v>47.174999999999997</v>
      </c>
      <c r="BW165" s="358">
        <v>1.74</v>
      </c>
      <c r="BX165" s="364">
        <v>3.8800000000000001E-2</v>
      </c>
      <c r="BY165" s="342">
        <f t="shared" si="155"/>
        <v>7.9722635999189162E-2</v>
      </c>
      <c r="BZ165" s="350">
        <f t="shared" si="156"/>
        <v>2.9484918276922391E-3</v>
      </c>
      <c r="CH165" s="365">
        <v>67</v>
      </c>
      <c r="CI165" s="365">
        <v>61.6</v>
      </c>
      <c r="CJ165" s="373">
        <f t="shared" si="136"/>
        <v>64.3</v>
      </c>
      <c r="CK165" s="358">
        <v>2.08</v>
      </c>
      <c r="CL165" s="364">
        <v>9.9700000000000011E-2</v>
      </c>
      <c r="CM165" s="342">
        <f t="shared" si="137"/>
        <v>0.13762665672654451</v>
      </c>
      <c r="CN165" s="350">
        <f t="shared" si="138"/>
        <v>2.9827018236621386E-2</v>
      </c>
      <c r="CV165" s="365">
        <v>30.96</v>
      </c>
      <c r="CW165" s="365">
        <v>28.39</v>
      </c>
      <c r="CX165" s="373">
        <f t="shared" si="160"/>
        <v>29.675000000000001</v>
      </c>
      <c r="CY165" s="358">
        <v>1.1599999999999999</v>
      </c>
      <c r="CZ165" s="364">
        <v>3.6000000000000004E-2</v>
      </c>
      <c r="DA165" s="342">
        <f t="shared" si="161"/>
        <v>7.9291128919659393E-2</v>
      </c>
      <c r="DB165" s="350">
        <f t="shared" si="162"/>
        <v>5.2725403847936761E-3</v>
      </c>
      <c r="DJ165" s="365">
        <v>57.29</v>
      </c>
      <c r="DK165" s="365">
        <v>53</v>
      </c>
      <c r="DL165" s="373">
        <f t="shared" si="171"/>
        <v>55.144999999999996</v>
      </c>
      <c r="DM165" s="358">
        <v>1.46</v>
      </c>
      <c r="DN165" s="364">
        <v>6.3299999999999995E-2</v>
      </c>
      <c r="DO165" s="342">
        <f t="shared" si="200"/>
        <v>9.3244360677612326E-2</v>
      </c>
      <c r="DP165" s="350">
        <f t="shared" si="201"/>
        <v>4.7498156378227609E-3</v>
      </c>
      <c r="DQ165" s="365"/>
      <c r="DR165" s="365"/>
      <c r="DS165" s="343"/>
      <c r="DT165" s="365"/>
      <c r="DU165" s="364"/>
      <c r="DV165" s="342"/>
      <c r="DW165" s="350"/>
      <c r="DX165" s="365"/>
      <c r="DY165" s="365"/>
      <c r="DZ165" s="343"/>
      <c r="EA165" s="365"/>
      <c r="EB165" s="364"/>
      <c r="EC165" s="342"/>
      <c r="ED165" s="350"/>
      <c r="EE165" s="365"/>
      <c r="EF165" s="365"/>
      <c r="EG165" s="373"/>
      <c r="EH165" s="358"/>
      <c r="EI165" s="364"/>
      <c r="EJ165" s="342"/>
      <c r="EK165" s="350"/>
      <c r="EL165" s="365">
        <v>74</v>
      </c>
      <c r="EM165" s="365">
        <v>65.801900000000003</v>
      </c>
      <c r="EN165" s="373">
        <f t="shared" si="183"/>
        <v>69.900949999999995</v>
      </c>
      <c r="EO165" s="358">
        <v>1.38</v>
      </c>
      <c r="EP165" s="364">
        <v>5.33E-2</v>
      </c>
      <c r="EQ165" s="342">
        <f t="shared" si="184"/>
        <v>7.5360099318082963E-2</v>
      </c>
      <c r="ER165" s="350">
        <f t="shared" si="188"/>
        <v>1.4027069935241863E-2</v>
      </c>
      <c r="ES165" s="365">
        <v>18</v>
      </c>
      <c r="ET165" s="365">
        <v>16.600000000000001</v>
      </c>
      <c r="EU165" s="373">
        <f>AVERAGE(ES165:ET165)</f>
        <v>17.3</v>
      </c>
      <c r="EV165" s="358">
        <v>0.61</v>
      </c>
      <c r="EW165" s="364">
        <v>5.2699999999999997E-2</v>
      </c>
      <c r="EX165" s="342">
        <v>9.231911276986482E-2</v>
      </c>
      <c r="EY165" s="350">
        <f>EX165*($FV165/$FW165)</f>
        <v>8.5619409156033818E-3</v>
      </c>
      <c r="FA165" s="358">
        <v>3.1387700000000001</v>
      </c>
      <c r="FB165" s="358">
        <v>3.1228500000000001</v>
      </c>
      <c r="FE165" s="365"/>
      <c r="FH165" s="365"/>
      <c r="FI165" s="365"/>
      <c r="FJ165" s="358">
        <v>5.4126599999999998</v>
      </c>
      <c r="FK165" s="358">
        <v>1.23369</v>
      </c>
      <c r="FM165" s="358">
        <v>7.2292800000000002</v>
      </c>
      <c r="FO165" s="358">
        <v>2.2181100000000002</v>
      </c>
      <c r="FQ165" s="358">
        <v>1.69919</v>
      </c>
      <c r="FR165" s="365"/>
      <c r="FS165" s="365"/>
      <c r="FT165" s="358"/>
      <c r="FU165" s="358">
        <v>6.2088799999999997</v>
      </c>
      <c r="FV165" s="358">
        <v>3.0936300000000001</v>
      </c>
      <c r="FW165" s="344">
        <f>SUM(FA165:FV165)</f>
        <v>33.357059999999997</v>
      </c>
      <c r="FX165" s="342">
        <f>SUM(H165,O165,V165,AC165,AJ165,AQ165,AX165,BE165,BL165,BS165,BZ165,CG165,CN165,CU165,DB165,DI165,DP165,DW165,ED165,EK165,ER165,EY165)</f>
        <v>0.10140051358023774</v>
      </c>
    </row>
    <row r="166" spans="1:182">
      <c r="A166" s="349">
        <v>40634</v>
      </c>
      <c r="B166" s="357">
        <v>41.61</v>
      </c>
      <c r="C166" s="357">
        <v>38.58</v>
      </c>
      <c r="D166" s="372">
        <f t="shared" si="152"/>
        <v>40.094999999999999</v>
      </c>
      <c r="E166" s="340">
        <v>1.8</v>
      </c>
      <c r="F166" s="338">
        <v>5.6299999999999996E-2</v>
      </c>
      <c r="G166" s="342">
        <f t="shared" ref="G166:G181" si="202">+((((((E166/4)*(1+F166)^0.25))/(D166*0.95))+(1+F166)^(0.25))^4)-1</f>
        <v>0.10710827605362017</v>
      </c>
      <c r="H166" s="350">
        <f t="shared" si="167"/>
        <v>1.0981716580324855E-2</v>
      </c>
      <c r="I166" s="357">
        <v>34.94</v>
      </c>
      <c r="J166" s="357">
        <v>32.761000000000003</v>
      </c>
      <c r="K166" s="372">
        <f t="shared" ref="K166:K181" si="203">AVERAGE(I166:J166)</f>
        <v>33.850499999999997</v>
      </c>
      <c r="L166" s="340">
        <v>1.36</v>
      </c>
      <c r="M166" s="338">
        <v>3.6000000000000004E-2</v>
      </c>
      <c r="N166" s="342">
        <f t="shared" si="198"/>
        <v>8.0513465317751276E-2</v>
      </c>
      <c r="O166" s="350">
        <f t="shared" si="199"/>
        <v>8.0652835646439994E-3</v>
      </c>
      <c r="W166" s="365"/>
      <c r="X166" s="365"/>
      <c r="Y166" s="343"/>
      <c r="Z166" s="365"/>
      <c r="AA166" s="364"/>
      <c r="AB166" s="342"/>
      <c r="AC166" s="374"/>
      <c r="AD166" s="365"/>
      <c r="AE166" s="365"/>
      <c r="AF166" s="343"/>
      <c r="AG166" s="365"/>
      <c r="AH166" s="364"/>
      <c r="AI166" s="374"/>
      <c r="AJ166" s="374"/>
      <c r="AY166" s="365">
        <v>44.1</v>
      </c>
      <c r="AZ166" s="365">
        <v>41.22</v>
      </c>
      <c r="BA166" s="373">
        <f t="shared" ref="BA166:BA181" si="204">AVERAGE(AY166:AZ166)</f>
        <v>42.66</v>
      </c>
      <c r="BB166" s="358">
        <v>1.44</v>
      </c>
      <c r="BC166" s="364">
        <v>2.4700000000000003E-2</v>
      </c>
      <c r="BD166" s="342">
        <f>+((((((BB166/4)*(1+BC166)^0.25))/(BA166*0.95))+(1+BC166)^(0.25))^4)-1</f>
        <v>6.1597520762425528E-2</v>
      </c>
      <c r="BE166" s="375">
        <f>BD166*($FH166/$FW166)</f>
        <v>3.5537700469842003E-3</v>
      </c>
      <c r="BF166" s="365"/>
      <c r="BG166" s="365"/>
      <c r="BH166" s="343"/>
      <c r="BI166" s="365"/>
      <c r="BJ166" s="364"/>
      <c r="BK166" s="342"/>
      <c r="BL166" s="374"/>
      <c r="BM166" s="365">
        <v>19.489999999999998</v>
      </c>
      <c r="BN166" s="365">
        <v>18.62</v>
      </c>
      <c r="BO166" s="373">
        <f t="shared" si="168"/>
        <v>19.055</v>
      </c>
      <c r="BP166" s="358">
        <v>0.92</v>
      </c>
      <c r="BQ166" s="364">
        <v>5.7000000000000002E-2</v>
      </c>
      <c r="BR166" s="342">
        <f t="shared" ref="BR166:BR181" si="205">+((((((BP166/4)*(1+BQ166)^0.25))/(BO166*0.95))+(1+BQ166)^(0.25))^4)-1</f>
        <v>0.11175179254676038</v>
      </c>
      <c r="BS166" s="350">
        <f t="shared" ref="BS166:BS181" si="206">BR166*(FJ166/$FW166)</f>
        <v>1.9576843616999635E-2</v>
      </c>
      <c r="BT166" s="365">
        <v>46.37</v>
      </c>
      <c r="BU166" s="365">
        <v>44.08</v>
      </c>
      <c r="BV166" s="373">
        <f t="shared" si="154"/>
        <v>45.224999999999994</v>
      </c>
      <c r="BW166" s="358">
        <v>1.74</v>
      </c>
      <c r="BX166" s="364">
        <v>3.8800000000000001E-2</v>
      </c>
      <c r="BY166" s="342">
        <f t="shared" si="155"/>
        <v>8.1513888942853274E-2</v>
      </c>
      <c r="BZ166" s="350">
        <f t="shared" si="156"/>
        <v>3.1681228967771887E-3</v>
      </c>
      <c r="CH166" s="365">
        <v>69.989999999999995</v>
      </c>
      <c r="CI166" s="365">
        <v>63.43</v>
      </c>
      <c r="CJ166" s="373">
        <f t="shared" si="136"/>
        <v>66.709999999999994</v>
      </c>
      <c r="CK166" s="358">
        <v>2.08</v>
      </c>
      <c r="CL166" s="364">
        <v>9.9700000000000011E-2</v>
      </c>
      <c r="CM166" s="342">
        <f t="shared" si="137"/>
        <v>0.13623966273553534</v>
      </c>
      <c r="CN166" s="350">
        <f t="shared" si="138"/>
        <v>3.238189104160942E-2</v>
      </c>
      <c r="CV166" s="365">
        <v>32</v>
      </c>
      <c r="CW166" s="365">
        <v>29</v>
      </c>
      <c r="CX166" s="373">
        <f t="shared" si="160"/>
        <v>30.5</v>
      </c>
      <c r="CY166" s="358">
        <v>1.1599999999999999</v>
      </c>
      <c r="CZ166" s="364">
        <v>3.6000000000000004E-2</v>
      </c>
      <c r="DA166" s="342">
        <f t="shared" si="161"/>
        <v>7.8102593204302906E-2</v>
      </c>
      <c r="DB166" s="350">
        <f t="shared" si="162"/>
        <v>5.6300365215046066E-3</v>
      </c>
      <c r="DJ166" s="365">
        <v>58.03</v>
      </c>
      <c r="DK166" s="365">
        <v>54.05</v>
      </c>
      <c r="DL166" s="373">
        <f t="shared" si="171"/>
        <v>56.04</v>
      </c>
      <c r="DM166" s="358">
        <v>1.46</v>
      </c>
      <c r="DN166" s="364">
        <v>6.3299999999999995E-2</v>
      </c>
      <c r="DO166" s="342">
        <f t="shared" si="200"/>
        <v>9.2761215199460123E-2</v>
      </c>
      <c r="DP166" s="350">
        <f t="shared" si="201"/>
        <v>5.0002169581048837E-3</v>
      </c>
      <c r="DQ166" s="365">
        <v>39.89</v>
      </c>
      <c r="DR166" s="365">
        <v>36.97</v>
      </c>
      <c r="DS166" s="343">
        <f t="shared" ref="DS166:DS181" si="207">AVERAGE(DQ166:DR166)</f>
        <v>38.43</v>
      </c>
      <c r="DT166" s="365">
        <v>1.06</v>
      </c>
      <c r="DU166" s="364">
        <v>4.4000000000000004E-2</v>
      </c>
      <c r="DV166" s="342">
        <f>+((((((DT166/4)*(1+DU166)^0.25))/(DS166*0.95))+(1+DU166)^(0.25))^4)-1</f>
        <v>7.4643476720418045E-2</v>
      </c>
      <c r="DW166" s="350"/>
      <c r="DX166" s="365">
        <v>33.479999999999997</v>
      </c>
      <c r="DY166" s="365">
        <v>31.21</v>
      </c>
      <c r="DZ166" s="343">
        <f t="shared" ref="DZ166:DZ181" si="208">AVERAGE(DX166:DY166)</f>
        <v>32.344999999999999</v>
      </c>
      <c r="EA166" s="365">
        <v>1.04</v>
      </c>
      <c r="EB166" s="364">
        <v>3.2000000000000001E-2</v>
      </c>
      <c r="EC166" s="342"/>
      <c r="ED166" s="350"/>
      <c r="EE166" s="365">
        <v>39.68</v>
      </c>
      <c r="EF166" s="365">
        <v>36.93</v>
      </c>
      <c r="EG166" s="373">
        <f t="shared" ref="EG166:EG181" si="209">AVERAGE(EE166:EF166)</f>
        <v>38.305</v>
      </c>
      <c r="EH166" s="358">
        <v>1.51</v>
      </c>
      <c r="EI166" s="364">
        <v>3.9E-2</v>
      </c>
      <c r="EJ166" s="342">
        <v>8.2789042312236827E-2</v>
      </c>
      <c r="EK166" s="350">
        <f t="shared" ref="EK166:EK181" si="210">EJ166*($FT166/$FW166)</f>
        <v>5.259716431966854E-3</v>
      </c>
      <c r="EL166" s="365">
        <v>75.75</v>
      </c>
      <c r="EM166" s="365">
        <v>69.25</v>
      </c>
      <c r="EN166" s="373">
        <f t="shared" si="183"/>
        <v>72.5</v>
      </c>
      <c r="EO166" s="358">
        <v>1.38</v>
      </c>
      <c r="EP166" s="364">
        <v>8.1000000000000003E-2</v>
      </c>
      <c r="EQ166" s="342"/>
      <c r="ER166" s="350"/>
      <c r="ES166" s="365">
        <v>17.7</v>
      </c>
      <c r="ET166" s="365">
        <v>16.59</v>
      </c>
      <c r="EU166" s="373">
        <f t="shared" ref="EU166:EU181" si="211">AVERAGE(ES166:ET166)</f>
        <v>17.145</v>
      </c>
      <c r="EV166" s="358">
        <v>0.61</v>
      </c>
      <c r="EW166" s="364">
        <v>5.5999999999999994E-2</v>
      </c>
      <c r="EX166" s="342">
        <v>9.6107649966672648E-2</v>
      </c>
      <c r="EY166" s="350">
        <f t="shared" ref="EY166:EY177" si="212">EX166*($FV166/$FW166)</f>
        <v>9.4524475517497649E-3</v>
      </c>
      <c r="FA166" s="358">
        <v>3.2120700000000002</v>
      </c>
      <c r="FB166" s="358">
        <v>3.1382600000000003</v>
      </c>
      <c r="FE166" s="365"/>
      <c r="FH166" s="365">
        <v>1.8074400000000002</v>
      </c>
      <c r="FI166" s="365"/>
      <c r="FJ166" s="358">
        <v>5.4881499999999992</v>
      </c>
      <c r="FK166" s="358">
        <v>1.2176099999999999</v>
      </c>
      <c r="FM166" s="358">
        <v>7.4462299999999999</v>
      </c>
      <c r="FO166" s="358">
        <v>2.2583099999999998</v>
      </c>
      <c r="FQ166" s="358">
        <v>1.6887300000000001</v>
      </c>
      <c r="FR166" s="365"/>
      <c r="FS166" s="365"/>
      <c r="FT166" s="358">
        <v>1.99034</v>
      </c>
      <c r="FU166" s="358"/>
      <c r="FV166" s="358">
        <v>3.0812300000000001</v>
      </c>
      <c r="FW166" s="344">
        <f t="shared" ref="FW166:FW183" si="213">SUM(FA166:FV166)</f>
        <v>31.32837</v>
      </c>
      <c r="FX166" s="342">
        <f>SUM(H166,O166,V166,AC166,AJ166,AQ166,AX166,BE166,BL166,BS166,BZ166,CG166,CN166,CU166,DB166,DI166,DP166,DW166,ED166,EK166,ER166,EY166)</f>
        <v>0.1030700452106654</v>
      </c>
    </row>
    <row r="167" spans="1:182">
      <c r="A167" s="349">
        <v>40664</v>
      </c>
      <c r="B167" s="357">
        <v>42.34</v>
      </c>
      <c r="C167" s="357">
        <v>39.799999999999997</v>
      </c>
      <c r="D167" s="372">
        <f t="shared" si="152"/>
        <v>41.07</v>
      </c>
      <c r="E167" s="340">
        <v>1.8</v>
      </c>
      <c r="F167" s="338">
        <v>5.6299999999999996E-2</v>
      </c>
      <c r="G167" s="342">
        <f t="shared" si="202"/>
        <v>0.10588126800836029</v>
      </c>
      <c r="H167" s="350">
        <f t="shared" si="167"/>
        <v>1.0733467973016117E-2</v>
      </c>
      <c r="I167" s="357">
        <v>35.08</v>
      </c>
      <c r="J167" s="357">
        <v>32.64</v>
      </c>
      <c r="K167" s="372">
        <f t="shared" si="203"/>
        <v>33.86</v>
      </c>
      <c r="L167" s="340">
        <v>1.36</v>
      </c>
      <c r="M167" s="338">
        <v>3.6000000000000004E-2</v>
      </c>
      <c r="N167" s="342">
        <f t="shared" si="198"/>
        <v>8.0500778651036775E-2</v>
      </c>
      <c r="O167" s="350">
        <f t="shared" si="199"/>
        <v>7.8598004587741993E-3</v>
      </c>
      <c r="W167" s="365">
        <v>65.44</v>
      </c>
      <c r="X167" s="365">
        <v>56.3</v>
      </c>
      <c r="Y167" s="343">
        <f>AVERAGE(W167:X167)</f>
        <v>60.87</v>
      </c>
      <c r="Z167" s="365">
        <v>0.54</v>
      </c>
      <c r="AA167" s="364">
        <v>6.25E-2</v>
      </c>
      <c r="AB167" s="342">
        <f>+((((((Z167/4)*(1+AA167)^0.25))/(Y167*0.95))+(1+AA167)^(0.25))^4)-1</f>
        <v>7.2456720846198142E-2</v>
      </c>
      <c r="AC167" s="350">
        <f>AB167*($FD167/$FW167)</f>
        <v>1.0138057269472239E-2</v>
      </c>
      <c r="AD167" s="365"/>
      <c r="AE167" s="365"/>
      <c r="AF167" s="343"/>
      <c r="AG167" s="365"/>
      <c r="AH167" s="364"/>
      <c r="AI167" s="374"/>
      <c r="AJ167" s="374"/>
      <c r="AY167" s="365">
        <v>46.29</v>
      </c>
      <c r="AZ167" s="365">
        <v>42.8</v>
      </c>
      <c r="BA167" s="373">
        <f t="shared" si="204"/>
        <v>44.545000000000002</v>
      </c>
      <c r="BB167" s="358">
        <v>1.44</v>
      </c>
      <c r="BC167" s="364">
        <v>2.4799999999999999E-2</v>
      </c>
      <c r="BD167" s="342"/>
      <c r="BE167" s="375"/>
      <c r="BF167" s="365"/>
      <c r="BG167" s="365"/>
      <c r="BH167" s="343"/>
      <c r="BI167" s="365"/>
      <c r="BJ167" s="364"/>
      <c r="BK167" s="342"/>
      <c r="BL167" s="374"/>
      <c r="BM167" s="365">
        <v>20.67</v>
      </c>
      <c r="BN167" s="365">
        <v>19.22</v>
      </c>
      <c r="BO167" s="373">
        <f t="shared" si="168"/>
        <v>19.945</v>
      </c>
      <c r="BP167" s="358">
        <v>0.92</v>
      </c>
      <c r="BQ167" s="364">
        <v>6.0700000000000004E-2</v>
      </c>
      <c r="BR167" s="342">
        <f t="shared" si="205"/>
        <v>0.11314719603809409</v>
      </c>
      <c r="BS167" s="350">
        <f t="shared" si="206"/>
        <v>1.9839630936406821E-2</v>
      </c>
      <c r="BT167" s="365">
        <v>46.4</v>
      </c>
      <c r="BU167" s="365">
        <v>44.25</v>
      </c>
      <c r="BV167" s="373">
        <f t="shared" si="154"/>
        <v>45.325000000000003</v>
      </c>
      <c r="BW167" s="358">
        <v>1.74</v>
      </c>
      <c r="BX167" s="364">
        <v>3.8800000000000001E-2</v>
      </c>
      <c r="BY167" s="342">
        <f t="shared" si="155"/>
        <v>8.1418224199769629E-2</v>
      </c>
      <c r="BZ167" s="350">
        <f t="shared" si="156"/>
        <v>3.0847106013079184E-3</v>
      </c>
      <c r="CH167" s="365">
        <v>71.13</v>
      </c>
      <c r="CI167" s="365">
        <v>66.37</v>
      </c>
      <c r="CJ167" s="373">
        <f t="shared" si="136"/>
        <v>68.75</v>
      </c>
      <c r="CK167" s="358">
        <v>2.08</v>
      </c>
      <c r="CL167" s="364">
        <v>9.9700000000000011E-2</v>
      </c>
      <c r="CM167" s="342">
        <f t="shared" si="137"/>
        <v>0.13514250277577289</v>
      </c>
      <c r="CN167" s="350">
        <f t="shared" si="138"/>
        <v>3.0842148612020545E-2</v>
      </c>
      <c r="CV167" s="365">
        <v>31.98</v>
      </c>
      <c r="CW167" s="365">
        <v>30.37</v>
      </c>
      <c r="CX167" s="373">
        <f t="shared" si="160"/>
        <v>31.175000000000001</v>
      </c>
      <c r="CY167" s="358">
        <v>1.1599999999999999</v>
      </c>
      <c r="CZ167" s="364">
        <v>3.6000000000000004E-2</v>
      </c>
      <c r="DA167" s="342">
        <f t="shared" si="161"/>
        <v>7.7177624397762434E-2</v>
      </c>
      <c r="DB167" s="350">
        <f t="shared" si="162"/>
        <v>5.4509807509743038E-3</v>
      </c>
      <c r="DJ167" s="365">
        <v>57.53</v>
      </c>
      <c r="DK167" s="365">
        <v>53.69</v>
      </c>
      <c r="DL167" s="373">
        <f t="shared" si="171"/>
        <v>55.61</v>
      </c>
      <c r="DM167" s="358">
        <v>1.46</v>
      </c>
      <c r="DN167" s="364">
        <v>6.3299999999999995E-2</v>
      </c>
      <c r="DO167" s="342">
        <f t="shared" si="200"/>
        <v>9.299137999207141E-2</v>
      </c>
      <c r="DP167" s="350">
        <f t="shared" si="201"/>
        <v>4.9145657149839471E-3</v>
      </c>
      <c r="DQ167" s="365">
        <v>40.590000000000003</v>
      </c>
      <c r="DR167" s="365">
        <v>37.94</v>
      </c>
      <c r="DS167" s="343">
        <f t="shared" si="207"/>
        <v>39.265000000000001</v>
      </c>
      <c r="DT167" s="365">
        <v>1.06</v>
      </c>
      <c r="DU167" s="364">
        <v>4.4000000000000004E-2</v>
      </c>
      <c r="DV167" s="342">
        <f>+((((((DT167/4)*(1+DU167)^0.25))/(DS167*0.95))+(1+DU167)^(0.25))^4)-1</f>
        <v>7.3984884879241042E-2</v>
      </c>
      <c r="DW167" s="350"/>
      <c r="DX167" s="365">
        <v>33.53</v>
      </c>
      <c r="DY167" s="365">
        <v>31.56</v>
      </c>
      <c r="DZ167" s="343">
        <f t="shared" si="208"/>
        <v>32.545000000000002</v>
      </c>
      <c r="EA167" s="365">
        <v>1.04</v>
      </c>
      <c r="EB167" s="364">
        <v>3.2000000000000001E-2</v>
      </c>
      <c r="EC167" s="342"/>
      <c r="ED167" s="350"/>
      <c r="EE167" s="365">
        <v>39.74</v>
      </c>
      <c r="EF167" s="365">
        <v>37.1</v>
      </c>
      <c r="EG167" s="373">
        <f t="shared" si="209"/>
        <v>38.42</v>
      </c>
      <c r="EH167" s="358">
        <v>1.51</v>
      </c>
      <c r="EI167" s="364">
        <v>3.1E-2</v>
      </c>
      <c r="EJ167" s="342">
        <v>7.4319803536581519E-2</v>
      </c>
      <c r="EK167" s="350"/>
      <c r="EL167" s="365">
        <v>74.760000000000005</v>
      </c>
      <c r="EM167" s="365">
        <v>67.16</v>
      </c>
      <c r="EN167" s="373">
        <f t="shared" si="183"/>
        <v>70.960000000000008</v>
      </c>
      <c r="EO167" s="358">
        <v>1.38</v>
      </c>
      <c r="EP167" s="364">
        <v>5.33E-2</v>
      </c>
      <c r="EQ167" s="342"/>
      <c r="ER167" s="350"/>
      <c r="ES167" s="365">
        <v>17.670000000000002</v>
      </c>
      <c r="ET167" s="365">
        <v>16.73</v>
      </c>
      <c r="EU167" s="373">
        <f t="shared" si="211"/>
        <v>17.200000000000003</v>
      </c>
      <c r="EV167" s="358">
        <v>0.61</v>
      </c>
      <c r="EW167" s="364">
        <v>5.2699999999999997E-2</v>
      </c>
      <c r="EX167" s="342">
        <v>9.2552676178862203E-2</v>
      </c>
      <c r="EY167" s="350">
        <f t="shared" si="212"/>
        <v>8.8983141974674166E-3</v>
      </c>
      <c r="FA167" s="358">
        <v>3.2093799999999999</v>
      </c>
      <c r="FB167" s="358">
        <v>3.0910900000000003</v>
      </c>
      <c r="FD167" s="346">
        <v>4.4297200000000005</v>
      </c>
      <c r="FE167" s="365"/>
      <c r="FH167" s="365"/>
      <c r="FI167" s="365"/>
      <c r="FJ167" s="358">
        <v>5.55124</v>
      </c>
      <c r="FK167" s="358">
        <v>1.1994800000000001</v>
      </c>
      <c r="FM167" s="358">
        <v>7.22525</v>
      </c>
      <c r="FO167" s="358">
        <v>2.2360600000000002</v>
      </c>
      <c r="FQ167" s="358">
        <v>1.6731800000000001</v>
      </c>
      <c r="FR167" s="365"/>
      <c r="FS167" s="365"/>
      <c r="FT167" s="358"/>
      <c r="FU167" s="358"/>
      <c r="FV167" s="358">
        <v>3.0438200000000002</v>
      </c>
      <c r="FW167" s="344">
        <f t="shared" si="213"/>
        <v>31.659219999999998</v>
      </c>
      <c r="FX167" s="342">
        <f t="shared" ref="FX167:FX180" si="214">SUM(H167,O167,V167,AC167,AJ167,AQ167,AX167,BE167,BL167,BS167,BZ167,CG167,CN167,CU167,DB167,DI167,DP167,DW167,ED167,EK167,ER167,EY167)</f>
        <v>0.1017616765144235</v>
      </c>
    </row>
    <row r="168" spans="1:182">
      <c r="A168" s="349">
        <v>40695</v>
      </c>
      <c r="B168" s="357">
        <v>41.09</v>
      </c>
      <c r="C168" s="357">
        <v>38.75</v>
      </c>
      <c r="D168" s="372">
        <f t="shared" si="152"/>
        <v>39.92</v>
      </c>
      <c r="E168" s="340">
        <v>1.8</v>
      </c>
      <c r="F168" s="338">
        <v>5.2999999999999999E-2</v>
      </c>
      <c r="G168" s="342">
        <f t="shared" si="202"/>
        <v>0.10387552529647159</v>
      </c>
      <c r="H168" s="350">
        <f t="shared" si="167"/>
        <v>1.1081753924530922E-2</v>
      </c>
      <c r="I168" s="357">
        <v>33.43</v>
      </c>
      <c r="J168" s="357">
        <v>31.23</v>
      </c>
      <c r="K168" s="372">
        <f t="shared" si="203"/>
        <v>32.33</v>
      </c>
      <c r="L168" s="340">
        <v>1.36</v>
      </c>
      <c r="M168" s="338">
        <v>3.3500000000000002E-2</v>
      </c>
      <c r="N168" s="342">
        <f t="shared" si="198"/>
        <v>8.0029120843314594E-2</v>
      </c>
      <c r="O168" s="350">
        <f t="shared" si="199"/>
        <v>8.0381359586245028E-3</v>
      </c>
      <c r="W168" s="365"/>
      <c r="X168" s="365"/>
      <c r="Y168" s="343"/>
      <c r="Z168" s="365"/>
      <c r="AA168" s="364"/>
      <c r="AB168" s="342"/>
      <c r="AC168" s="374"/>
      <c r="AD168" s="365"/>
      <c r="AE168" s="365"/>
      <c r="AF168" s="343"/>
      <c r="AG168" s="365"/>
      <c r="AH168" s="364"/>
      <c r="AI168" s="374"/>
      <c r="AJ168" s="374"/>
      <c r="AY168" s="365">
        <v>46.04</v>
      </c>
      <c r="AZ168" s="365">
        <v>42.59</v>
      </c>
      <c r="BA168" s="373">
        <f t="shared" si="204"/>
        <v>44.314999999999998</v>
      </c>
      <c r="BB168" s="358">
        <v>1.44</v>
      </c>
      <c r="BC168" s="364">
        <v>2.5499999999999998E-2</v>
      </c>
      <c r="BD168" s="342"/>
      <c r="BE168" s="375"/>
      <c r="BF168" s="365"/>
      <c r="BG168" s="365"/>
      <c r="BH168" s="343"/>
      <c r="BI168" s="365"/>
      <c r="BJ168" s="364"/>
      <c r="BK168" s="342"/>
      <c r="BL168" s="374"/>
      <c r="BM168" s="365">
        <v>20.29</v>
      </c>
      <c r="BN168" s="365">
        <v>19.03</v>
      </c>
      <c r="BO168" s="373">
        <f t="shared" si="168"/>
        <v>19.66</v>
      </c>
      <c r="BP168" s="358">
        <v>0.92</v>
      </c>
      <c r="BQ168" s="364">
        <v>6.0700000000000004E-2</v>
      </c>
      <c r="BR168" s="342">
        <f t="shared" si="205"/>
        <v>0.11392151050510213</v>
      </c>
      <c r="BS168" s="350">
        <f t="shared" si="206"/>
        <v>2.1580703496731357E-2</v>
      </c>
      <c r="BT168" s="365">
        <v>45.32</v>
      </c>
      <c r="BU168" s="365">
        <v>43.57</v>
      </c>
      <c r="BV168" s="373">
        <f t="shared" si="154"/>
        <v>44.445</v>
      </c>
      <c r="BW168" s="358">
        <v>1.74</v>
      </c>
      <c r="BX168" s="364">
        <v>3.6699999999999997E-2</v>
      </c>
      <c r="BY168" s="342">
        <f t="shared" si="155"/>
        <v>8.0087186660910081E-2</v>
      </c>
      <c r="BZ168" s="350">
        <f t="shared" si="156"/>
        <v>3.2172768103417861E-3</v>
      </c>
      <c r="CH168" s="365">
        <v>74.66</v>
      </c>
      <c r="CI168" s="365">
        <v>68.099999999999994</v>
      </c>
      <c r="CJ168" s="373">
        <f t="shared" si="136"/>
        <v>71.38</v>
      </c>
      <c r="CK168" s="358">
        <v>2.08</v>
      </c>
      <c r="CL168" s="364">
        <v>7.9500000000000001E-2</v>
      </c>
      <c r="CM168" s="342">
        <f t="shared" si="137"/>
        <v>0.11299485590931457</v>
      </c>
      <c r="CN168" s="350">
        <f t="shared" si="138"/>
        <v>2.9959158677792905E-2</v>
      </c>
      <c r="CV168" s="365">
        <v>31.5</v>
      </c>
      <c r="CW168" s="365">
        <v>28.8</v>
      </c>
      <c r="CX168" s="373">
        <f t="shared" si="160"/>
        <v>30.15</v>
      </c>
      <c r="CY168" s="358">
        <v>1.1599999999999999</v>
      </c>
      <c r="CZ168" s="364">
        <v>5.1699999999999996E-2</v>
      </c>
      <c r="DA168" s="342">
        <f t="shared" si="161"/>
        <v>9.4944317482862584E-2</v>
      </c>
      <c r="DB168" s="350">
        <f t="shared" si="162"/>
        <v>6.9207746995428813E-3</v>
      </c>
      <c r="DJ168" s="365">
        <v>56.04</v>
      </c>
      <c r="DK168" s="365">
        <v>50.64</v>
      </c>
      <c r="DL168" s="373">
        <f t="shared" si="171"/>
        <v>53.34</v>
      </c>
      <c r="DM168" s="358">
        <v>1.46</v>
      </c>
      <c r="DN168" s="364">
        <v>7.4999999999999997E-2</v>
      </c>
      <c r="DO168" s="342">
        <f t="shared" si="200"/>
        <v>0.10630936300926552</v>
      </c>
      <c r="DP168" s="350">
        <f t="shared" si="201"/>
        <v>5.8429325115879277E-3</v>
      </c>
      <c r="DQ168" s="365">
        <v>39.08</v>
      </c>
      <c r="DR168" s="365">
        <v>36.61</v>
      </c>
      <c r="DS168" s="343">
        <f t="shared" si="207"/>
        <v>37.844999999999999</v>
      </c>
      <c r="DT168" s="365">
        <v>1.06</v>
      </c>
      <c r="DU168" s="364">
        <v>4.4000000000000004E-2</v>
      </c>
      <c r="DV168" s="342">
        <f>+((((((DT168/4)*(1+DU168)^0.25))/(DS168*0.95))+(1+DU168)^(0.25))^4)-1</f>
        <v>7.5122388177877975E-2</v>
      </c>
      <c r="DW168" s="350"/>
      <c r="DX168" s="365">
        <v>33.119999999999997</v>
      </c>
      <c r="DY168" s="365">
        <v>30.22</v>
      </c>
      <c r="DZ168" s="343">
        <f t="shared" si="208"/>
        <v>31.669999999999998</v>
      </c>
      <c r="EA168" s="365">
        <v>1.04</v>
      </c>
      <c r="EB168" s="364">
        <v>3.2000000000000001E-2</v>
      </c>
      <c r="EC168" s="342"/>
      <c r="ED168" s="350"/>
      <c r="EE168" s="365">
        <v>39.24</v>
      </c>
      <c r="EF168" s="365">
        <v>37</v>
      </c>
      <c r="EG168" s="373">
        <f t="shared" si="209"/>
        <v>38.120000000000005</v>
      </c>
      <c r="EH168" s="358">
        <v>1.55</v>
      </c>
      <c r="EI168" s="364">
        <v>3.9E-2</v>
      </c>
      <c r="EJ168" s="342">
        <v>8.4189244112244932E-2</v>
      </c>
      <c r="EK168" s="350">
        <f t="shared" si="210"/>
        <v>5.4957905898305702E-3</v>
      </c>
      <c r="EL168" s="365">
        <v>73.349999999999994</v>
      </c>
      <c r="EM168" s="365">
        <v>66.39</v>
      </c>
      <c r="EN168" s="373">
        <f t="shared" si="183"/>
        <v>69.87</v>
      </c>
      <c r="EO168" s="358">
        <v>1.42</v>
      </c>
      <c r="EP168" s="364">
        <v>0.03</v>
      </c>
      <c r="EQ168" s="342"/>
      <c r="ER168" s="350"/>
      <c r="ES168" s="365">
        <v>17.96</v>
      </c>
      <c r="ET168" s="365">
        <v>16.850000000000001</v>
      </c>
      <c r="EU168" s="373">
        <f t="shared" si="211"/>
        <v>17.405000000000001</v>
      </c>
      <c r="EV168" s="358">
        <v>0.61</v>
      </c>
      <c r="EW168" s="364">
        <v>5.4299999999999994E-2</v>
      </c>
      <c r="EX168" s="342">
        <v>9.3736648136061751E-2</v>
      </c>
      <c r="EY168" s="350">
        <f t="shared" si="212"/>
        <v>9.8422416708142807E-3</v>
      </c>
      <c r="FA168" s="358">
        <v>3.2477199999999997</v>
      </c>
      <c r="FB168" s="358">
        <v>3.0576699999999999</v>
      </c>
      <c r="FE168" s="365"/>
      <c r="FH168" s="365"/>
      <c r="FI168" s="365"/>
      <c r="FJ168" s="358">
        <v>5.7669100000000002</v>
      </c>
      <c r="FK168" s="358">
        <v>1.22295</v>
      </c>
      <c r="FM168" s="358">
        <v>8.0715000000000003</v>
      </c>
      <c r="FO168" s="358">
        <v>2.2190599999999998</v>
      </c>
      <c r="FQ168" s="358">
        <v>1.6731800000000001</v>
      </c>
      <c r="FR168" s="365"/>
      <c r="FS168" s="365"/>
      <c r="FT168" s="358">
        <v>1.9872700000000001</v>
      </c>
      <c r="FU168" s="358"/>
      <c r="FV168" s="358">
        <v>3.19645</v>
      </c>
      <c r="FW168" s="344">
        <f t="shared" si="213"/>
        <v>30.442709999999995</v>
      </c>
      <c r="FX168" s="342">
        <f t="shared" si="214"/>
        <v>0.10197876833979715</v>
      </c>
    </row>
    <row r="169" spans="1:182">
      <c r="A169" s="349">
        <v>40725</v>
      </c>
      <c r="B169" s="357">
        <v>42.4</v>
      </c>
      <c r="C169" s="357">
        <v>40.25</v>
      </c>
      <c r="D169" s="372">
        <f t="shared" si="152"/>
        <v>41.325000000000003</v>
      </c>
      <c r="E169" s="340">
        <v>1.8</v>
      </c>
      <c r="F169" s="338">
        <v>0.06</v>
      </c>
      <c r="G169" s="342">
        <f t="shared" si="202"/>
        <v>0.10944265495284289</v>
      </c>
      <c r="H169" s="350">
        <f t="shared" si="167"/>
        <v>1.0979143645390588E-2</v>
      </c>
      <c r="I169" s="357">
        <v>34.42</v>
      </c>
      <c r="J169" s="357">
        <v>33.07</v>
      </c>
      <c r="K169" s="372">
        <f t="shared" si="203"/>
        <v>33.745000000000005</v>
      </c>
      <c r="L169" s="340">
        <v>1.36</v>
      </c>
      <c r="M169" s="338">
        <v>3.3500000000000002E-2</v>
      </c>
      <c r="N169" s="342">
        <f t="shared" si="198"/>
        <v>7.8047083962602182E-2</v>
      </c>
      <c r="O169" s="350">
        <f t="shared" si="199"/>
        <v>7.6349282309777786E-3</v>
      </c>
      <c r="W169" s="365"/>
      <c r="X169" s="365"/>
      <c r="Y169" s="343"/>
      <c r="Z169" s="365"/>
      <c r="AA169" s="364"/>
      <c r="AB169" s="342"/>
      <c r="AC169" s="374"/>
      <c r="AD169" s="365"/>
      <c r="AE169" s="365"/>
      <c r="AF169" s="343"/>
      <c r="AG169" s="365"/>
      <c r="AH169" s="364"/>
      <c r="AI169" s="374"/>
      <c r="AJ169" s="374"/>
      <c r="AY169" s="365">
        <v>46.6</v>
      </c>
      <c r="AZ169" s="365">
        <v>43</v>
      </c>
      <c r="BA169" s="373">
        <f t="shared" si="204"/>
        <v>44.8</v>
      </c>
      <c r="BB169" s="358">
        <v>1.44</v>
      </c>
      <c r="BC169" s="364">
        <v>2.8799999999999999E-2</v>
      </c>
      <c r="BD169" s="342">
        <f>+((((((BB169/4)*(1+BC169)^0.25))/(BA169*0.95))+(1+BC169)^(0.25))^4)-1</f>
        <v>6.405317419475054E-2</v>
      </c>
      <c r="BE169" s="375">
        <f>BD169*($FH169/$FW169)</f>
        <v>3.7154102754010819E-3</v>
      </c>
      <c r="BF169" s="365"/>
      <c r="BG169" s="365"/>
      <c r="BH169" s="343"/>
      <c r="BI169" s="365"/>
      <c r="BJ169" s="364"/>
      <c r="BK169" s="342"/>
      <c r="BL169" s="374"/>
      <c r="BM169" s="365">
        <v>21.37</v>
      </c>
      <c r="BN169" s="365">
        <v>19.95</v>
      </c>
      <c r="BO169" s="373">
        <f t="shared" si="168"/>
        <v>20.66</v>
      </c>
      <c r="BP169" s="358">
        <v>0.92</v>
      </c>
      <c r="BQ169" s="364">
        <v>8.2500000000000004E-2</v>
      </c>
      <c r="BR169" s="342">
        <f t="shared" si="205"/>
        <v>0.13414023638065986</v>
      </c>
      <c r="BS169" s="350">
        <f t="shared" si="206"/>
        <v>2.4930504091698301E-2</v>
      </c>
      <c r="BT169" s="365">
        <v>46.7682</v>
      </c>
      <c r="BU169" s="365">
        <v>44.44</v>
      </c>
      <c r="BV169" s="373">
        <f t="shared" si="154"/>
        <v>45.604100000000003</v>
      </c>
      <c r="BW169" s="358">
        <v>1.74</v>
      </c>
      <c r="BX169" s="364">
        <v>3.6699999999999997E-2</v>
      </c>
      <c r="BY169" s="342">
        <f t="shared" si="155"/>
        <v>7.8967856291473071E-2</v>
      </c>
      <c r="BZ169" s="350">
        <f t="shared" si="156"/>
        <v>2.9782212537730508E-3</v>
      </c>
      <c r="CH169" s="365">
        <v>76.27</v>
      </c>
      <c r="CI169" s="365">
        <v>71.510000000000005</v>
      </c>
      <c r="CJ169" s="373">
        <f t="shared" si="136"/>
        <v>73.89</v>
      </c>
      <c r="CK169" s="358">
        <v>2.2400000000000002</v>
      </c>
      <c r="CL169" s="364">
        <v>7.9500000000000001E-2</v>
      </c>
      <c r="CM169" s="342">
        <f t="shared" si="137"/>
        <v>0.11436221123453238</v>
      </c>
      <c r="CN169" s="350">
        <f t="shared" si="138"/>
        <v>2.7222781992691261E-2</v>
      </c>
      <c r="CV169" s="365">
        <v>31.6</v>
      </c>
      <c r="CW169" s="365">
        <v>28.8</v>
      </c>
      <c r="CX169" s="373">
        <f t="shared" si="160"/>
        <v>30.200000000000003</v>
      </c>
      <c r="CY169" s="358">
        <v>1.1599999999999999</v>
      </c>
      <c r="CZ169" s="364">
        <v>4.7500000000000001E-2</v>
      </c>
      <c r="DA169" s="342">
        <f t="shared" si="161"/>
        <v>9.0499229836457973E-2</v>
      </c>
      <c r="DB169" s="350">
        <f t="shared" si="162"/>
        <v>6.0265581204270091E-3</v>
      </c>
      <c r="DJ169" s="365">
        <v>55.73</v>
      </c>
      <c r="DK169" s="365">
        <v>50.06</v>
      </c>
      <c r="DL169" s="373">
        <f t="shared" si="171"/>
        <v>52.894999999999996</v>
      </c>
      <c r="DM169" s="358">
        <v>1.46</v>
      </c>
      <c r="DN169" s="364">
        <v>7.4999999999999997E-2</v>
      </c>
      <c r="DO169" s="342">
        <f t="shared" si="200"/>
        <v>0.10657563186966135</v>
      </c>
      <c r="DP169" s="350">
        <f t="shared" si="201"/>
        <v>5.1528578733098761E-3</v>
      </c>
      <c r="DQ169" s="365">
        <v>39.92</v>
      </c>
      <c r="DR169" s="365">
        <v>36.799999999999997</v>
      </c>
      <c r="DS169" s="343">
        <f t="shared" si="207"/>
        <v>38.36</v>
      </c>
      <c r="DT169" s="365">
        <v>1.06</v>
      </c>
      <c r="DU169" s="364">
        <v>2.7999999999999997E-2</v>
      </c>
      <c r="DV169" s="342"/>
      <c r="DW169" s="350"/>
      <c r="DX169" s="365">
        <v>32.68</v>
      </c>
      <c r="DY169" s="365">
        <v>29.56</v>
      </c>
      <c r="DZ169" s="343">
        <f t="shared" si="208"/>
        <v>31.119999999999997</v>
      </c>
      <c r="EA169" s="365">
        <v>1.04</v>
      </c>
      <c r="EB169" s="364">
        <v>3.2000000000000001E-2</v>
      </c>
      <c r="EC169" s="342"/>
      <c r="ED169" s="350"/>
      <c r="EE169" s="365">
        <v>40.44</v>
      </c>
      <c r="EF169" s="365">
        <v>38.49</v>
      </c>
      <c r="EG169" s="373">
        <f t="shared" si="209"/>
        <v>39.465000000000003</v>
      </c>
      <c r="EH169" s="358">
        <v>1.55</v>
      </c>
      <c r="EI169" s="364">
        <v>4.0300000000000002E-2</v>
      </c>
      <c r="EJ169" s="342">
        <v>8.3979913674540274E-2</v>
      </c>
      <c r="EK169" s="350">
        <f t="shared" si="210"/>
        <v>5.3038175669758185E-3</v>
      </c>
      <c r="EL169" s="365">
        <v>75.98</v>
      </c>
      <c r="EM169" s="365">
        <v>69.445599999999999</v>
      </c>
      <c r="EN169" s="373">
        <f t="shared" si="183"/>
        <v>72.712800000000001</v>
      </c>
      <c r="EO169" s="358">
        <v>1.42</v>
      </c>
      <c r="EP169" s="364">
        <v>0.03</v>
      </c>
      <c r="EQ169" s="342"/>
      <c r="ER169" s="350"/>
      <c r="ES169" s="365">
        <v>18.71</v>
      </c>
      <c r="ET169" s="365">
        <v>17.71</v>
      </c>
      <c r="EU169" s="373">
        <f t="shared" si="211"/>
        <v>18.21</v>
      </c>
      <c r="EV169" s="358">
        <v>0.61</v>
      </c>
      <c r="EW169" s="364">
        <v>5.4299999999999994E-2</v>
      </c>
      <c r="EX169" s="342">
        <v>9.1970282624248334E-2</v>
      </c>
      <c r="EY169" s="350">
        <f t="shared" si="212"/>
        <v>9.5783111431926183E-3</v>
      </c>
      <c r="FA169" s="358">
        <v>3.1217299999999999</v>
      </c>
      <c r="FB169" s="358">
        <v>3.0441199999999999</v>
      </c>
      <c r="FE169" s="365"/>
      <c r="FH169" s="365">
        <v>1.80501</v>
      </c>
      <c r="FI169" s="365"/>
      <c r="FJ169" s="358">
        <v>5.7834300000000001</v>
      </c>
      <c r="FK169" s="358">
        <v>1.1736</v>
      </c>
      <c r="FM169" s="358">
        <v>7.4073599999999997</v>
      </c>
      <c r="FO169" s="358">
        <v>2.0722300000000002</v>
      </c>
      <c r="FQ169" s="358">
        <v>1.50454</v>
      </c>
      <c r="FR169" s="365"/>
      <c r="FS169" s="365"/>
      <c r="FT169" s="358">
        <v>1.96529</v>
      </c>
      <c r="FU169" s="358"/>
      <c r="FV169" s="358">
        <v>3.2408200000000003</v>
      </c>
      <c r="FW169" s="344">
        <f t="shared" si="213"/>
        <v>31.118130000000001</v>
      </c>
      <c r="FX169" s="342">
        <f t="shared" si="214"/>
        <v>0.10352253419383738</v>
      </c>
    </row>
    <row r="170" spans="1:182">
      <c r="A170" s="349">
        <v>40756</v>
      </c>
      <c r="B170" s="357">
        <v>41.83</v>
      </c>
      <c r="C170" s="357">
        <v>34.08</v>
      </c>
      <c r="D170" s="372">
        <f t="shared" si="152"/>
        <v>37.954999999999998</v>
      </c>
      <c r="E170" s="340">
        <v>1.8</v>
      </c>
      <c r="F170" s="338">
        <v>4.9699999999999994E-2</v>
      </c>
      <c r="G170" s="342">
        <f t="shared" si="202"/>
        <v>0.10309082527527247</v>
      </c>
      <c r="H170" s="350">
        <f t="shared" si="167"/>
        <v>1.2286205273242172E-2</v>
      </c>
      <c r="I170" s="357">
        <v>34.155000000000001</v>
      </c>
      <c r="J170" s="357">
        <v>28.51</v>
      </c>
      <c r="K170" s="372">
        <f t="shared" si="203"/>
        <v>31.332500000000003</v>
      </c>
      <c r="L170" s="340">
        <v>1.36</v>
      </c>
      <c r="M170" s="338">
        <v>2.2499999999999999E-2</v>
      </c>
      <c r="N170" s="342"/>
      <c r="O170" s="350"/>
      <c r="W170" s="365"/>
      <c r="X170" s="365"/>
      <c r="Y170" s="343"/>
      <c r="Z170" s="365"/>
      <c r="AA170" s="364"/>
      <c r="AB170" s="342"/>
      <c r="AC170" s="374"/>
      <c r="AD170" s="365"/>
      <c r="AE170" s="365"/>
      <c r="AF170" s="343"/>
      <c r="AG170" s="365"/>
      <c r="AH170" s="364"/>
      <c r="AI170" s="374"/>
      <c r="AJ170" s="374"/>
      <c r="AY170" s="365">
        <v>47.42</v>
      </c>
      <c r="AZ170" s="365">
        <v>39.6</v>
      </c>
      <c r="BA170" s="373">
        <f t="shared" si="204"/>
        <v>43.510000000000005</v>
      </c>
      <c r="BB170" s="358">
        <v>1.44</v>
      </c>
      <c r="BC170" s="364">
        <v>2.9300000000000003E-2</v>
      </c>
      <c r="BD170" s="342"/>
      <c r="BE170" s="374"/>
      <c r="BF170" s="365"/>
      <c r="BG170" s="365"/>
      <c r="BH170" s="343"/>
      <c r="BI170" s="365"/>
      <c r="BJ170" s="364"/>
      <c r="BK170" s="342"/>
      <c r="BL170" s="374"/>
      <c r="BM170" s="365">
        <v>21.51</v>
      </c>
      <c r="BN170" s="365">
        <v>17.95</v>
      </c>
      <c r="BO170" s="373">
        <f t="shared" si="168"/>
        <v>19.73</v>
      </c>
      <c r="BP170" s="358">
        <v>0.92</v>
      </c>
      <c r="BQ170" s="364">
        <v>8.4000000000000005E-2</v>
      </c>
      <c r="BR170" s="342">
        <f t="shared" si="205"/>
        <v>0.13819409086445678</v>
      </c>
      <c r="BS170" s="350">
        <f t="shared" si="206"/>
        <v>3.0800091660498286E-2</v>
      </c>
      <c r="BT170" s="365">
        <v>45.43</v>
      </c>
      <c r="BU170" s="365">
        <v>39.630099999999999</v>
      </c>
      <c r="BV170" s="373">
        <f t="shared" si="154"/>
        <v>42.530050000000003</v>
      </c>
      <c r="BW170" s="358">
        <v>1.74</v>
      </c>
      <c r="BX170" s="364">
        <v>3.3300000000000003E-2</v>
      </c>
      <c r="BY170" s="342">
        <f t="shared" si="155"/>
        <v>7.8523429035440406E-2</v>
      </c>
      <c r="BZ170" s="350">
        <f t="shared" si="156"/>
        <v>3.5014924052829701E-3</v>
      </c>
      <c r="CH170" s="365">
        <v>73.7</v>
      </c>
      <c r="CI170" s="365">
        <v>58.61</v>
      </c>
      <c r="CJ170" s="373">
        <f t="shared" ref="CJ170:CJ180" si="215">AVERAGE(CH170:CI170)</f>
        <v>66.155000000000001</v>
      </c>
      <c r="CK170" s="358">
        <v>2.2400000000000002</v>
      </c>
      <c r="CL170" s="364">
        <v>0.10199999999999999</v>
      </c>
      <c r="CM170" s="342">
        <f t="shared" ref="CM170:CM179" si="216">+((((((CK170/4)*(1+CL170)^0.25))/(CJ170*0.95))+(1+CL170)^(0.25))^4)-1</f>
        <v>0.14180555215983359</v>
      </c>
      <c r="CN170" s="350">
        <f t="shared" ref="CN170:CN179" si="217">CM170*($FM170/$FW170)</f>
        <v>3.9931837170953569E-2</v>
      </c>
      <c r="CV170" s="365">
        <v>31.08</v>
      </c>
      <c r="CW170" s="365">
        <v>25.86</v>
      </c>
      <c r="CX170" s="373">
        <f t="shared" si="160"/>
        <v>28.47</v>
      </c>
      <c r="CY170" s="358">
        <v>1.1599999999999999</v>
      </c>
      <c r="CZ170" s="364">
        <v>4.7500000000000001E-2</v>
      </c>
      <c r="DA170" s="342">
        <f t="shared" si="161"/>
        <v>9.3154078157233089E-2</v>
      </c>
      <c r="DB170" s="350">
        <f t="shared" si="162"/>
        <v>7.3987100312155945E-3</v>
      </c>
      <c r="DJ170" s="365">
        <v>51.91</v>
      </c>
      <c r="DK170" s="365">
        <v>42.85</v>
      </c>
      <c r="DL170" s="373">
        <f t="shared" si="171"/>
        <v>47.379999999999995</v>
      </c>
      <c r="DM170" s="358">
        <v>1.46</v>
      </c>
      <c r="DN170" s="364">
        <v>7.4999999999999997E-2</v>
      </c>
      <c r="DO170" s="342">
        <f t="shared" si="200"/>
        <v>0.11029569067629197</v>
      </c>
      <c r="DP170" s="350">
        <f t="shared" si="201"/>
        <v>6.2872054461007524E-3</v>
      </c>
      <c r="DQ170" s="365">
        <v>37.86</v>
      </c>
      <c r="DR170" s="365">
        <v>32.119999999999997</v>
      </c>
      <c r="DS170" s="343">
        <f t="shared" si="207"/>
        <v>34.989999999999995</v>
      </c>
      <c r="DT170" s="365">
        <v>1.06</v>
      </c>
      <c r="DU170" s="364">
        <v>2.7999999999999997E-2</v>
      </c>
      <c r="DV170" s="342"/>
      <c r="DW170" s="350"/>
      <c r="DX170" s="365">
        <v>30.49</v>
      </c>
      <c r="DY170" s="365">
        <v>25.81</v>
      </c>
      <c r="DZ170" s="343">
        <f t="shared" si="208"/>
        <v>28.15</v>
      </c>
      <c r="EA170" s="365">
        <v>1.04</v>
      </c>
      <c r="EB170" s="364">
        <v>3.1E-2</v>
      </c>
      <c r="EC170" s="342"/>
      <c r="ED170" s="350"/>
      <c r="EE170" s="365">
        <v>41.48</v>
      </c>
      <c r="EF170" s="365">
        <v>34.71</v>
      </c>
      <c r="EG170" s="373">
        <f t="shared" si="209"/>
        <v>38.094999999999999</v>
      </c>
      <c r="EH170" s="358">
        <v>1.55</v>
      </c>
      <c r="EI170" s="364">
        <v>4.0300000000000002E-2</v>
      </c>
      <c r="EJ170" s="342">
        <v>8.5575953797567106E-2</v>
      </c>
      <c r="EK170" s="350">
        <f t="shared" si="210"/>
        <v>6.5041356795514449E-3</v>
      </c>
      <c r="EL170" s="365">
        <v>73.75</v>
      </c>
      <c r="EM170" s="365">
        <v>53.1</v>
      </c>
      <c r="EN170" s="373">
        <f t="shared" si="183"/>
        <v>63.424999999999997</v>
      </c>
      <c r="EO170" s="358">
        <v>1.42</v>
      </c>
      <c r="EP170" s="364">
        <v>3.3500000000000002E-2</v>
      </c>
      <c r="EQ170" s="342"/>
      <c r="ER170" s="350"/>
      <c r="ES170" s="365">
        <v>19.059999999999999</v>
      </c>
      <c r="ET170" s="365">
        <v>16.36</v>
      </c>
      <c r="EU170" s="373">
        <f t="shared" si="211"/>
        <v>17.71</v>
      </c>
      <c r="EV170" s="358">
        <v>0.61</v>
      </c>
      <c r="EW170" s="364">
        <v>5.5E-2</v>
      </c>
      <c r="EX170" s="342">
        <v>9.377398174180529E-2</v>
      </c>
      <c r="EY170" s="350">
        <f t="shared" si="212"/>
        <v>1.1189736336309227E-2</v>
      </c>
      <c r="FA170" s="358">
        <v>3.1360999999999999</v>
      </c>
      <c r="FB170" s="358"/>
      <c r="FE170" s="365"/>
      <c r="FH170" s="365"/>
      <c r="FI170" s="365"/>
      <c r="FJ170" s="358">
        <v>5.8648199999999999</v>
      </c>
      <c r="FK170" s="358">
        <v>1.1734</v>
      </c>
      <c r="FM170" s="358">
        <v>7.41</v>
      </c>
      <c r="FO170" s="358">
        <v>2.09</v>
      </c>
      <c r="FQ170" s="358">
        <v>1.5</v>
      </c>
      <c r="FR170" s="365"/>
      <c r="FS170" s="365"/>
      <c r="FT170" s="358">
        <v>2</v>
      </c>
      <c r="FU170" s="358"/>
      <c r="FV170" s="358">
        <v>3.14</v>
      </c>
      <c r="FW170" s="344">
        <f t="shared" si="213"/>
        <v>26.314320000000002</v>
      </c>
      <c r="FX170" s="342">
        <f t="shared" si="214"/>
        <v>0.11789941400315401</v>
      </c>
    </row>
    <row r="171" spans="1:182">
      <c r="A171" s="349">
        <v>40787</v>
      </c>
      <c r="B171" s="357">
        <v>42</v>
      </c>
      <c r="C171" s="357">
        <v>38.869999999999997</v>
      </c>
      <c r="D171" s="372">
        <f t="shared" si="152"/>
        <v>40.435000000000002</v>
      </c>
      <c r="E171" s="340">
        <v>1.8</v>
      </c>
      <c r="F171" s="338">
        <v>4.5700000000000005E-2</v>
      </c>
      <c r="G171" s="342">
        <f t="shared" si="202"/>
        <v>9.5568060010311262E-2</v>
      </c>
      <c r="H171" s="350">
        <f t="shared" si="167"/>
        <v>1.1777979363216541E-2</v>
      </c>
      <c r="I171" s="357">
        <v>34.83</v>
      </c>
      <c r="J171" s="357">
        <v>30.8</v>
      </c>
      <c r="K171" s="372">
        <f t="shared" si="203"/>
        <v>32.814999999999998</v>
      </c>
      <c r="L171" s="340">
        <v>1.36</v>
      </c>
      <c r="M171" s="338">
        <v>0.02</v>
      </c>
      <c r="N171" s="342"/>
      <c r="O171" s="350"/>
      <c r="W171" s="365"/>
      <c r="X171" s="365"/>
      <c r="Y171" s="343"/>
      <c r="Z171" s="365"/>
      <c r="AA171" s="364"/>
      <c r="AB171" s="342"/>
      <c r="AC171" s="374"/>
      <c r="AD171" s="365"/>
      <c r="AE171" s="365"/>
      <c r="AF171" s="343"/>
      <c r="AG171" s="365"/>
      <c r="AH171" s="364"/>
      <c r="AI171" s="374"/>
      <c r="AJ171" s="374"/>
      <c r="AY171" s="365">
        <v>47.45</v>
      </c>
      <c r="AZ171" s="365">
        <v>41.66</v>
      </c>
      <c r="BA171" s="373">
        <f t="shared" si="204"/>
        <v>44.555</v>
      </c>
      <c r="BB171" s="358">
        <v>1.44</v>
      </c>
      <c r="BC171" s="364">
        <v>3.0299999999999997E-2</v>
      </c>
      <c r="BD171" s="342"/>
      <c r="BE171" s="374"/>
      <c r="BF171" s="365"/>
      <c r="BG171" s="365"/>
      <c r="BH171" s="343"/>
      <c r="BI171" s="365"/>
      <c r="BJ171" s="364"/>
      <c r="BK171" s="342"/>
      <c r="BL171" s="374"/>
      <c r="BM171" s="365">
        <v>22.91</v>
      </c>
      <c r="BN171" s="365">
        <v>20.28</v>
      </c>
      <c r="BO171" s="373">
        <f t="shared" si="168"/>
        <v>21.594999999999999</v>
      </c>
      <c r="BP171" s="358">
        <v>0.92</v>
      </c>
      <c r="BQ171" s="364">
        <v>8.4000000000000005E-2</v>
      </c>
      <c r="BR171" s="342">
        <f t="shared" si="205"/>
        <v>0.13343525994137928</v>
      </c>
      <c r="BS171" s="350">
        <f t="shared" si="206"/>
        <v>3.0865049684693609E-2</v>
      </c>
      <c r="BT171" s="365">
        <v>45.76</v>
      </c>
      <c r="BU171" s="365">
        <v>41.41</v>
      </c>
      <c r="BV171" s="373">
        <f t="shared" si="154"/>
        <v>43.584999999999994</v>
      </c>
      <c r="BW171" s="358">
        <v>1.74</v>
      </c>
      <c r="BX171" s="364">
        <v>3.6299999999999999E-2</v>
      </c>
      <c r="BY171" s="342">
        <f t="shared" si="155"/>
        <v>8.0539676736168797E-2</v>
      </c>
      <c r="BZ171" s="350">
        <f t="shared" si="156"/>
        <v>3.6527474646260833E-3</v>
      </c>
      <c r="CH171" s="365">
        <v>72.11</v>
      </c>
      <c r="CI171" s="365">
        <v>63.26</v>
      </c>
      <c r="CJ171" s="373">
        <f t="shared" si="215"/>
        <v>67.685000000000002</v>
      </c>
      <c r="CK171" s="358">
        <v>2.2400000000000002</v>
      </c>
      <c r="CL171" s="364">
        <v>0.1013</v>
      </c>
      <c r="CM171" s="342">
        <f t="shared" si="216"/>
        <v>0.14016931796250609</v>
      </c>
      <c r="CN171" s="350">
        <f t="shared" si="217"/>
        <v>3.6950805103125324E-2</v>
      </c>
      <c r="CV171" s="365">
        <v>31.91</v>
      </c>
      <c r="CW171" s="365">
        <v>27.72</v>
      </c>
      <c r="CX171" s="373">
        <f t="shared" si="160"/>
        <v>29.814999999999998</v>
      </c>
      <c r="CY171" s="358">
        <v>1.1599999999999999</v>
      </c>
      <c r="CZ171" s="364">
        <v>5.2000000000000005E-2</v>
      </c>
      <c r="DA171" s="342">
        <f t="shared" si="161"/>
        <v>9.5750134996573255E-2</v>
      </c>
      <c r="DB171" s="350">
        <f t="shared" si="162"/>
        <v>7.6971915763479459E-3</v>
      </c>
      <c r="DJ171" s="365">
        <v>52.28</v>
      </c>
      <c r="DK171" s="365">
        <v>47.77</v>
      </c>
      <c r="DL171" s="373">
        <f t="shared" si="171"/>
        <v>50.025000000000006</v>
      </c>
      <c r="DM171" s="358">
        <v>1.46</v>
      </c>
      <c r="DN171" s="364">
        <v>7.4999999999999997E-2</v>
      </c>
      <c r="DO171" s="342">
        <f t="shared" si="200"/>
        <v>0.10840801749538453</v>
      </c>
      <c r="DP171" s="350">
        <f t="shared" si="201"/>
        <v>6.2453465246128693E-3</v>
      </c>
      <c r="DQ171" s="365">
        <v>38.119999999999997</v>
      </c>
      <c r="DR171" s="365">
        <v>34.24</v>
      </c>
      <c r="DS171" s="343">
        <f t="shared" si="207"/>
        <v>36.18</v>
      </c>
      <c r="DT171" s="365">
        <v>1.06</v>
      </c>
      <c r="DU171" s="364">
        <v>2.2000000000000002E-2</v>
      </c>
      <c r="DV171" s="342"/>
      <c r="DW171" s="350"/>
      <c r="DX171" s="365">
        <v>30.07</v>
      </c>
      <c r="DY171" s="365">
        <v>25.96</v>
      </c>
      <c r="DZ171" s="343">
        <f t="shared" si="208"/>
        <v>28.015000000000001</v>
      </c>
      <c r="EA171" s="365">
        <v>1.04</v>
      </c>
      <c r="EB171" s="364">
        <v>3.1E-2</v>
      </c>
      <c r="EC171" s="342"/>
      <c r="ED171" s="350"/>
      <c r="EE171" s="365">
        <v>41.99</v>
      </c>
      <c r="EF171" s="365">
        <v>37.61</v>
      </c>
      <c r="EG171" s="373">
        <f t="shared" si="209"/>
        <v>39.799999999999997</v>
      </c>
      <c r="EH171" s="358">
        <v>1.55</v>
      </c>
      <c r="EI171" s="364">
        <v>4.53E-2</v>
      </c>
      <c r="EJ171" s="342">
        <v>8.8814759185764869E-2</v>
      </c>
      <c r="EK171" s="350">
        <f t="shared" si="210"/>
        <v>6.8632970427247976E-3</v>
      </c>
      <c r="EL171" s="365">
        <v>63.231999999999999</v>
      </c>
      <c r="EM171" s="365">
        <v>48.67</v>
      </c>
      <c r="EN171" s="373">
        <f t="shared" si="183"/>
        <v>55.951000000000001</v>
      </c>
      <c r="EO171" s="358">
        <v>1.42</v>
      </c>
      <c r="EP171" s="364">
        <v>2.5000000000000001E-2</v>
      </c>
      <c r="EQ171" s="342"/>
      <c r="ER171" s="350"/>
      <c r="ES171" s="365">
        <v>18.93</v>
      </c>
      <c r="ET171" s="365">
        <v>17.45</v>
      </c>
      <c r="EU171" s="373">
        <f t="shared" si="211"/>
        <v>18.189999999999998</v>
      </c>
      <c r="EV171" s="358">
        <v>0.61</v>
      </c>
      <c r="EW171" s="364">
        <v>5.67E-2</v>
      </c>
      <c r="EX171" s="342">
        <v>9.449809662068831E-2</v>
      </c>
      <c r="EY171" s="350">
        <f t="shared" si="212"/>
        <v>1.1453526448437444E-2</v>
      </c>
      <c r="FA171" s="358">
        <v>3.19652</v>
      </c>
      <c r="FB171" s="358"/>
      <c r="FE171" s="365"/>
      <c r="FH171" s="365"/>
      <c r="FI171" s="365"/>
      <c r="FJ171" s="358">
        <v>5.9995099999999999</v>
      </c>
      <c r="FK171" s="358">
        <v>1.1763299999999999</v>
      </c>
      <c r="FM171" s="358">
        <v>6.8373900000000001</v>
      </c>
      <c r="FO171" s="358">
        <v>2.0850300000000002</v>
      </c>
      <c r="FQ171" s="358">
        <v>1.4942200000000001</v>
      </c>
      <c r="FR171" s="365"/>
      <c r="FS171" s="365"/>
      <c r="FT171" s="358">
        <v>2.0043199999999999</v>
      </c>
      <c r="FU171" s="358"/>
      <c r="FV171" s="358">
        <v>3.1436599999999997</v>
      </c>
      <c r="FW171" s="344">
        <f t="shared" si="213"/>
        <v>25.936979999999998</v>
      </c>
      <c r="FX171" s="342">
        <f t="shared" si="214"/>
        <v>0.11550594320778462</v>
      </c>
    </row>
    <row r="172" spans="1:182">
      <c r="A172" s="349">
        <v>40817</v>
      </c>
      <c r="B172" s="357">
        <v>43.69</v>
      </c>
      <c r="C172" s="357">
        <v>37.950000000000003</v>
      </c>
      <c r="D172" s="372">
        <f t="shared" si="152"/>
        <v>40.82</v>
      </c>
      <c r="E172" s="340">
        <v>1.8</v>
      </c>
      <c r="F172" s="338">
        <v>3.8300000000000001E-2</v>
      </c>
      <c r="G172" s="342">
        <f t="shared" si="202"/>
        <v>8.7340041790393341E-2</v>
      </c>
      <c r="H172" s="350">
        <f t="shared" si="167"/>
        <v>1.1483166346130955E-2</v>
      </c>
      <c r="I172" s="357">
        <v>35.26</v>
      </c>
      <c r="J172" s="357">
        <v>30</v>
      </c>
      <c r="K172" s="372">
        <f t="shared" si="203"/>
        <v>32.629999999999995</v>
      </c>
      <c r="L172" s="340">
        <v>1.38</v>
      </c>
      <c r="M172" s="338">
        <v>0.02</v>
      </c>
      <c r="N172" s="342"/>
      <c r="O172" s="350"/>
      <c r="W172" s="365"/>
      <c r="X172" s="365"/>
      <c r="Y172" s="343"/>
      <c r="Z172" s="365"/>
      <c r="AA172" s="364"/>
      <c r="AB172" s="342"/>
      <c r="AC172" s="374"/>
      <c r="AD172" s="365"/>
      <c r="AE172" s="365"/>
      <c r="AF172" s="343"/>
      <c r="AG172" s="365"/>
      <c r="AH172" s="364"/>
      <c r="AI172" s="374"/>
      <c r="AJ172" s="374"/>
      <c r="AY172" s="365">
        <v>48.47</v>
      </c>
      <c r="AZ172" s="365">
        <v>40.1</v>
      </c>
      <c r="BA172" s="373">
        <f t="shared" si="204"/>
        <v>44.284999999999997</v>
      </c>
      <c r="BB172" s="358">
        <v>1.44</v>
      </c>
      <c r="BC172" s="364">
        <v>4.0500000000000001E-2</v>
      </c>
      <c r="BD172" s="342"/>
      <c r="BE172" s="374"/>
      <c r="BF172" s="365"/>
      <c r="BG172" s="365"/>
      <c r="BH172" s="343"/>
      <c r="BI172" s="365"/>
      <c r="BJ172" s="364"/>
      <c r="BK172" s="342"/>
      <c r="BL172" s="374"/>
      <c r="BM172" s="365">
        <v>23</v>
      </c>
      <c r="BN172" s="365">
        <v>20.309999999999999</v>
      </c>
      <c r="BO172" s="373">
        <f t="shared" si="168"/>
        <v>21.655000000000001</v>
      </c>
      <c r="BP172" s="358">
        <v>0.92</v>
      </c>
      <c r="BQ172" s="364">
        <v>8.4000000000000005E-2</v>
      </c>
      <c r="BR172" s="342">
        <f t="shared" si="205"/>
        <v>0.13329599592237162</v>
      </c>
      <c r="BS172" s="350">
        <f t="shared" si="206"/>
        <v>3.306535169852954E-2</v>
      </c>
      <c r="BT172" s="365">
        <v>47.67</v>
      </c>
      <c r="BU172" s="365">
        <v>42.52</v>
      </c>
      <c r="BV172" s="373">
        <f t="shared" si="154"/>
        <v>45.094999999999999</v>
      </c>
      <c r="BW172" s="358">
        <v>1.78</v>
      </c>
      <c r="BX172" s="364">
        <v>3.6299999999999999E-2</v>
      </c>
      <c r="BY172" s="342">
        <f t="shared" si="155"/>
        <v>8.0033515562920376E-2</v>
      </c>
      <c r="BZ172" s="350">
        <f t="shared" si="156"/>
        <v>3.9904644889110661E-3</v>
      </c>
      <c r="CH172" s="365">
        <v>77.28</v>
      </c>
      <c r="CI172" s="365">
        <v>62.424999999999997</v>
      </c>
      <c r="CJ172" s="373">
        <f t="shared" si="215"/>
        <v>69.852499999999992</v>
      </c>
      <c r="CK172" s="358">
        <v>2.2400000000000002</v>
      </c>
      <c r="CL172" s="364">
        <v>9.2499999999999999E-2</v>
      </c>
      <c r="CM172" s="342">
        <f t="shared" si="216"/>
        <v>0.12984714563479649</v>
      </c>
      <c r="CN172" s="350">
        <f t="shared" si="217"/>
        <v>4.1701394245603353E-2</v>
      </c>
      <c r="CV172" s="365">
        <v>33.6</v>
      </c>
      <c r="CW172" s="365">
        <v>27.04</v>
      </c>
      <c r="CX172" s="373">
        <f t="shared" si="160"/>
        <v>30.32</v>
      </c>
      <c r="CY172" s="358">
        <v>1.1599999999999999</v>
      </c>
      <c r="CZ172" s="364">
        <v>5.2000000000000005E-2</v>
      </c>
      <c r="DA172" s="342">
        <f t="shared" si="161"/>
        <v>9.5010462671676121E-2</v>
      </c>
      <c r="DB172" s="350">
        <f t="shared" si="162"/>
        <v>8.7918351905302144E-3</v>
      </c>
      <c r="DJ172" s="365">
        <v>57.6</v>
      </c>
      <c r="DK172" s="365">
        <v>47.33</v>
      </c>
      <c r="DL172" s="373">
        <f t="shared" si="171"/>
        <v>52.465000000000003</v>
      </c>
      <c r="DM172" s="358">
        <v>1.46</v>
      </c>
      <c r="DN172" s="364">
        <v>8.6699999999999999E-2</v>
      </c>
      <c r="DO172" s="342">
        <f t="shared" si="200"/>
        <v>0.11888377115040738</v>
      </c>
      <c r="DP172" s="350">
        <f t="shared" si="201"/>
        <v>8.058183785547025E-3</v>
      </c>
      <c r="DQ172" s="365">
        <v>40.229999999999997</v>
      </c>
      <c r="DR172" s="365">
        <v>34.549999999999997</v>
      </c>
      <c r="DS172" s="343">
        <f t="shared" si="207"/>
        <v>37.39</v>
      </c>
      <c r="DT172" s="365">
        <v>1.06</v>
      </c>
      <c r="DU172" s="364">
        <v>2.2000000000000002E-2</v>
      </c>
      <c r="DV172" s="342"/>
      <c r="DW172" s="350"/>
      <c r="DX172" s="365">
        <v>29.27</v>
      </c>
      <c r="DY172" s="365">
        <v>24.07</v>
      </c>
      <c r="DZ172" s="343">
        <f t="shared" si="208"/>
        <v>26.67</v>
      </c>
      <c r="EA172" s="365">
        <v>1.04</v>
      </c>
      <c r="EB172" s="364">
        <v>3.1E-2</v>
      </c>
      <c r="EC172" s="342"/>
      <c r="ED172" s="350"/>
      <c r="EE172" s="365">
        <v>43.88</v>
      </c>
      <c r="EF172" s="365">
        <v>36.840000000000003</v>
      </c>
      <c r="EG172" s="373">
        <f t="shared" si="209"/>
        <v>40.36</v>
      </c>
      <c r="EH172" s="358">
        <v>1.55</v>
      </c>
      <c r="EI172" s="364">
        <v>4.5999999999999999E-2</v>
      </c>
      <c r="EJ172" s="342">
        <v>8.8930580115708535E-2</v>
      </c>
      <c r="EK172" s="350">
        <f t="shared" si="210"/>
        <v>7.926284103804351E-3</v>
      </c>
      <c r="EL172" s="365">
        <v>64.11</v>
      </c>
      <c r="EM172" s="365">
        <v>44.51</v>
      </c>
      <c r="EN172" s="373">
        <f t="shared" si="183"/>
        <v>54.31</v>
      </c>
      <c r="EO172" s="358">
        <v>1.42</v>
      </c>
      <c r="EP172" s="364">
        <v>1.2E-2</v>
      </c>
      <c r="EQ172" s="342"/>
      <c r="ER172" s="350"/>
      <c r="ES172" s="365">
        <v>19.79</v>
      </c>
      <c r="ET172" s="365">
        <v>16.82</v>
      </c>
      <c r="EU172" s="373">
        <f t="shared" si="211"/>
        <v>18.305</v>
      </c>
      <c r="EV172" s="358">
        <v>0.65</v>
      </c>
      <c r="EW172" s="364">
        <v>5.6500000000000002E-2</v>
      </c>
      <c r="EX172" s="342">
        <v>9.6547202873409343E-2</v>
      </c>
      <c r="EY172" s="350"/>
      <c r="FA172" s="358">
        <v>3.1798600000000001</v>
      </c>
      <c r="FB172" s="358"/>
      <c r="FE172" s="365"/>
      <c r="FH172" s="365"/>
      <c r="FI172" s="365"/>
      <c r="FJ172" s="358">
        <v>5.9995099999999999</v>
      </c>
      <c r="FK172" s="358">
        <v>1.2059000000000002</v>
      </c>
      <c r="FM172" s="358">
        <v>7.7674399999999997</v>
      </c>
      <c r="FO172" s="358">
        <v>2.2380399999999998</v>
      </c>
      <c r="FQ172" s="358">
        <v>1.6393599999999999</v>
      </c>
      <c r="FR172" s="365"/>
      <c r="FS172" s="365"/>
      <c r="FT172" s="358">
        <v>2.1556500000000001</v>
      </c>
      <c r="FU172" s="358"/>
      <c r="FV172" s="358"/>
      <c r="FW172" s="344">
        <f t="shared" si="213"/>
        <v>24.185759999999998</v>
      </c>
      <c r="FX172" s="342">
        <f t="shared" si="214"/>
        <v>0.11501667985905649</v>
      </c>
    </row>
    <row r="173" spans="1:182">
      <c r="A173" s="349">
        <v>40848</v>
      </c>
      <c r="B173" s="357">
        <v>42.07</v>
      </c>
      <c r="C173" s="357">
        <v>38.71</v>
      </c>
      <c r="D173" s="372">
        <f t="shared" si="152"/>
        <v>40.39</v>
      </c>
      <c r="E173" s="340">
        <v>1.8</v>
      </c>
      <c r="F173" s="338">
        <v>3.8300000000000001E-2</v>
      </c>
      <c r="G173" s="342">
        <f t="shared" si="202"/>
        <v>8.7871298963572375E-2</v>
      </c>
      <c r="H173" s="350">
        <f t="shared" si="167"/>
        <v>9.7016737720779529E-3</v>
      </c>
      <c r="I173" s="357">
        <v>35.549999999999997</v>
      </c>
      <c r="J173" s="357">
        <v>32.380000000000003</v>
      </c>
      <c r="K173" s="372">
        <f t="shared" si="203"/>
        <v>33.965000000000003</v>
      </c>
      <c r="L173" s="340">
        <v>1.38</v>
      </c>
      <c r="M173" s="338">
        <v>0.02</v>
      </c>
      <c r="N173" s="342"/>
      <c r="O173" s="350"/>
      <c r="W173" s="365"/>
      <c r="X173" s="365"/>
      <c r="Y173" s="343"/>
      <c r="Z173" s="365"/>
      <c r="AA173" s="364"/>
      <c r="AB173" s="342"/>
      <c r="AC173" s="374"/>
      <c r="AD173" s="365"/>
      <c r="AE173" s="365"/>
      <c r="AF173" s="343"/>
      <c r="AG173" s="365"/>
      <c r="AH173" s="364"/>
      <c r="AI173" s="374"/>
      <c r="AJ173" s="374"/>
      <c r="AY173" s="365">
        <v>48</v>
      </c>
      <c r="AZ173" s="365">
        <v>43.52</v>
      </c>
      <c r="BA173" s="373">
        <f t="shared" si="204"/>
        <v>45.760000000000005</v>
      </c>
      <c r="BB173" s="358">
        <v>1.52</v>
      </c>
      <c r="BC173" s="364">
        <v>3.0299999999999997E-2</v>
      </c>
      <c r="BD173" s="342"/>
      <c r="BE173" s="374"/>
      <c r="BF173" s="365"/>
      <c r="BG173" s="365"/>
      <c r="BH173" s="343"/>
      <c r="BI173" s="365"/>
      <c r="BJ173" s="364"/>
      <c r="BK173" s="342"/>
      <c r="BL173" s="374"/>
      <c r="BM173" s="365">
        <v>22.93</v>
      </c>
      <c r="BN173" s="365">
        <v>21.17</v>
      </c>
      <c r="BO173" s="373">
        <f t="shared" si="168"/>
        <v>22.05</v>
      </c>
      <c r="BP173" s="358">
        <v>0.92</v>
      </c>
      <c r="BQ173" s="364">
        <v>8.3699999999999997E-2</v>
      </c>
      <c r="BR173" s="342">
        <f t="shared" si="205"/>
        <v>0.13208500670040868</v>
      </c>
      <c r="BS173" s="350">
        <f t="shared" si="206"/>
        <v>2.9124787789816229E-2</v>
      </c>
      <c r="BT173" s="365">
        <v>47.49</v>
      </c>
      <c r="BU173" s="365">
        <v>44.78</v>
      </c>
      <c r="BV173" s="373">
        <f t="shared" si="154"/>
        <v>46.135000000000005</v>
      </c>
      <c r="BW173" s="358">
        <v>1.78</v>
      </c>
      <c r="BX173" s="364">
        <v>3.6299999999999999E-2</v>
      </c>
      <c r="BY173" s="342">
        <f t="shared" si="155"/>
        <v>7.9032665217148024E-2</v>
      </c>
      <c r="BZ173" s="350">
        <f t="shared" si="156"/>
        <v>3.3600842463499796E-3</v>
      </c>
      <c r="CH173" s="365">
        <v>83.67</v>
      </c>
      <c r="CI173" s="365">
        <v>73.13</v>
      </c>
      <c r="CJ173" s="373">
        <f t="shared" si="215"/>
        <v>78.400000000000006</v>
      </c>
      <c r="CK173" s="358">
        <v>2.2400000000000002</v>
      </c>
      <c r="CL173" s="364">
        <v>9.4E-2</v>
      </c>
      <c r="CM173" s="342">
        <f t="shared" si="216"/>
        <v>0.12727519724698877</v>
      </c>
      <c r="CN173" s="350">
        <f t="shared" si="217"/>
        <v>3.7472964086893948E-2</v>
      </c>
      <c r="CV173" s="365">
        <v>33.01</v>
      </c>
      <c r="CW173" s="365">
        <v>29.9</v>
      </c>
      <c r="CX173" s="373">
        <f t="shared" si="160"/>
        <v>31.454999999999998</v>
      </c>
      <c r="CY173" s="358">
        <v>1.1599999999999999</v>
      </c>
      <c r="CZ173" s="364">
        <v>5.2000000000000005E-2</v>
      </c>
      <c r="DA173" s="342">
        <f t="shared" si="161"/>
        <v>9.3435955343252441E-2</v>
      </c>
      <c r="DB173" s="350">
        <f t="shared" si="162"/>
        <v>7.5424626688280786E-3</v>
      </c>
      <c r="DJ173" s="365">
        <v>57.25</v>
      </c>
      <c r="DK173" s="365">
        <v>52.35</v>
      </c>
      <c r="DL173" s="373">
        <f t="shared" si="171"/>
        <v>54.8</v>
      </c>
      <c r="DM173" s="358">
        <v>1.61</v>
      </c>
      <c r="DN173" s="364">
        <v>8.6699999999999999E-2</v>
      </c>
      <c r="DO173" s="342">
        <f t="shared" si="200"/>
        <v>0.1206988875757824</v>
      </c>
      <c r="DP173" s="350">
        <f t="shared" si="201"/>
        <v>7.0001347083242906E-3</v>
      </c>
      <c r="DQ173" s="365">
        <v>40.46</v>
      </c>
      <c r="DR173" s="365">
        <v>37.049999999999997</v>
      </c>
      <c r="DS173" s="343">
        <f t="shared" si="207"/>
        <v>38.754999999999995</v>
      </c>
      <c r="DT173" s="365">
        <v>1.06</v>
      </c>
      <c r="DU173" s="364">
        <v>2.2000000000000002E-2</v>
      </c>
      <c r="DV173" s="342"/>
      <c r="DW173" s="350"/>
      <c r="DX173" s="365">
        <v>30.13</v>
      </c>
      <c r="DY173" s="365">
        <v>27.68</v>
      </c>
      <c r="DZ173" s="343">
        <f t="shared" si="208"/>
        <v>28.905000000000001</v>
      </c>
      <c r="EA173" s="365">
        <v>1.04</v>
      </c>
      <c r="EB173" s="364">
        <v>2E-3</v>
      </c>
      <c r="EC173" s="342"/>
      <c r="ED173" s="350"/>
      <c r="EE173" s="365">
        <v>43.58</v>
      </c>
      <c r="EF173" s="365">
        <v>40.11</v>
      </c>
      <c r="EG173" s="373">
        <f t="shared" si="209"/>
        <v>41.844999999999999</v>
      </c>
      <c r="EH173" s="358">
        <v>1.55</v>
      </c>
      <c r="EI173" s="364">
        <v>4.5999999999999999E-2</v>
      </c>
      <c r="EJ173" s="342">
        <v>8.7384821876901331E-2</v>
      </c>
      <c r="EK173" s="350">
        <f t="shared" si="210"/>
        <v>6.5868644466389155E-3</v>
      </c>
      <c r="EL173" s="365">
        <v>64.19</v>
      </c>
      <c r="EM173" s="365">
        <v>53.43</v>
      </c>
      <c r="EN173" s="373">
        <f t="shared" si="183"/>
        <v>58.81</v>
      </c>
      <c r="EO173" s="358">
        <v>1.42</v>
      </c>
      <c r="EP173" s="364">
        <v>1.2E-2</v>
      </c>
      <c r="EQ173" s="342"/>
      <c r="ER173" s="350"/>
      <c r="ES173" s="365">
        <v>19.91</v>
      </c>
      <c r="ET173" s="365">
        <v>18.23</v>
      </c>
      <c r="EU173" s="373">
        <f t="shared" si="211"/>
        <v>19.07</v>
      </c>
      <c r="EV173" s="358">
        <v>0.65</v>
      </c>
      <c r="EW173" s="364">
        <v>5.6500000000000002E-2</v>
      </c>
      <c r="EX173" s="342">
        <v>9.4919119327693036E-2</v>
      </c>
      <c r="EY173" s="350">
        <f t="shared" si="212"/>
        <v>1.120561562568439E-2</v>
      </c>
      <c r="FA173" s="358">
        <v>3.2120600000000001</v>
      </c>
      <c r="FB173" s="358"/>
      <c r="FE173" s="365"/>
      <c r="FH173" s="365"/>
      <c r="FI173" s="365"/>
      <c r="FJ173" s="358">
        <v>6.4149500000000002</v>
      </c>
      <c r="FK173" s="358">
        <v>1.2368800000000002</v>
      </c>
      <c r="FM173" s="358">
        <v>8.5656100000000013</v>
      </c>
      <c r="FO173" s="358">
        <v>2.3484600000000002</v>
      </c>
      <c r="FQ173" s="358">
        <v>1.6872799999999999</v>
      </c>
      <c r="FR173" s="365"/>
      <c r="FS173" s="365"/>
      <c r="FT173" s="358">
        <v>2.1929400000000001</v>
      </c>
      <c r="FU173" s="358"/>
      <c r="FV173" s="358">
        <v>3.43452</v>
      </c>
      <c r="FW173" s="344">
        <f t="shared" si="213"/>
        <v>29.092700000000004</v>
      </c>
      <c r="FX173" s="342">
        <f t="shared" si="214"/>
        <v>0.1119945873446138</v>
      </c>
    </row>
    <row r="174" spans="1:182">
      <c r="A174" s="349">
        <v>40878</v>
      </c>
      <c r="B174" s="357">
        <v>43</v>
      </c>
      <c r="C174" s="357">
        <v>38.4</v>
      </c>
      <c r="D174" s="372">
        <f t="shared" si="152"/>
        <v>40.700000000000003</v>
      </c>
      <c r="E174" s="340">
        <v>1.8</v>
      </c>
      <c r="F174" s="338">
        <v>3.73E-2</v>
      </c>
      <c r="G174" s="342">
        <f t="shared" si="202"/>
        <v>8.6439778109946408E-2</v>
      </c>
      <c r="H174" s="350">
        <f t="shared" si="167"/>
        <v>1.3437447327049157E-2</v>
      </c>
      <c r="I174" s="357">
        <v>34.630000000000003</v>
      </c>
      <c r="J174" s="357">
        <v>31.76</v>
      </c>
      <c r="K174" s="372">
        <f t="shared" si="203"/>
        <v>33.195</v>
      </c>
      <c r="L174" s="340">
        <v>1.38</v>
      </c>
      <c r="M174" s="338">
        <v>0.02</v>
      </c>
      <c r="N174" s="342"/>
      <c r="O174" s="350"/>
      <c r="W174" s="365"/>
      <c r="X174" s="365"/>
      <c r="Y174" s="343"/>
      <c r="Z174" s="365"/>
      <c r="AA174" s="364"/>
      <c r="AB174" s="342"/>
      <c r="AC174" s="374"/>
      <c r="AD174" s="365"/>
      <c r="AE174" s="365"/>
      <c r="AF174" s="343"/>
      <c r="AG174" s="365"/>
      <c r="AH174" s="364"/>
      <c r="AI174" s="374"/>
      <c r="AJ174" s="374"/>
      <c r="AY174" s="365">
        <v>50.48</v>
      </c>
      <c r="AZ174" s="365">
        <v>45.88</v>
      </c>
      <c r="BA174" s="373">
        <f t="shared" si="204"/>
        <v>48.18</v>
      </c>
      <c r="BB174" s="358">
        <v>1.52</v>
      </c>
      <c r="BC174" s="364">
        <v>3.0299999999999997E-2</v>
      </c>
      <c r="BD174" s="342"/>
      <c r="BE174" s="374"/>
      <c r="BF174" s="365"/>
      <c r="BG174" s="365"/>
      <c r="BH174" s="343"/>
      <c r="BI174" s="365"/>
      <c r="BJ174" s="364"/>
      <c r="BK174" s="342"/>
      <c r="BL174" s="374"/>
      <c r="BM174" s="365">
        <v>23.97</v>
      </c>
      <c r="BN174" s="365">
        <v>21.67</v>
      </c>
      <c r="BO174" s="373">
        <f t="shared" si="168"/>
        <v>22.82</v>
      </c>
      <c r="BP174" s="358">
        <v>0.92</v>
      </c>
      <c r="BQ174" s="364">
        <v>8.3699999999999997E-2</v>
      </c>
      <c r="BR174" s="342">
        <f t="shared" si="205"/>
        <v>0.13042645686655674</v>
      </c>
      <c r="BS174" s="350">
        <f t="shared" si="206"/>
        <v>2.7510264071560125E-2</v>
      </c>
      <c r="BT174" s="365">
        <v>48.98</v>
      </c>
      <c r="BU174" s="365">
        <v>45.81</v>
      </c>
      <c r="BV174" s="373">
        <f t="shared" si="154"/>
        <v>47.394999999999996</v>
      </c>
      <c r="BW174" s="358">
        <v>1.78</v>
      </c>
      <c r="BX174" s="364">
        <v>3.6299999999999999E-2</v>
      </c>
      <c r="BY174" s="342">
        <f t="shared" si="155"/>
        <v>7.7879803730543262E-2</v>
      </c>
      <c r="BZ174" s="350">
        <f t="shared" si="156"/>
        <v>3.1411069503421989E-3</v>
      </c>
      <c r="CH174" s="365">
        <v>87.18</v>
      </c>
      <c r="CI174" s="365">
        <v>80.31</v>
      </c>
      <c r="CJ174" s="373">
        <f t="shared" si="215"/>
        <v>83.745000000000005</v>
      </c>
      <c r="CK174" s="358">
        <v>2.2400000000000002</v>
      </c>
      <c r="CL174" s="364">
        <v>9.4E-2</v>
      </c>
      <c r="CM174" s="342">
        <f t="shared" si="216"/>
        <v>0.1251290294663705</v>
      </c>
      <c r="CN174" s="350">
        <f t="shared" si="217"/>
        <v>3.5205506542592614E-2</v>
      </c>
      <c r="CV174" s="365">
        <v>34.74</v>
      </c>
      <c r="CW174" s="365">
        <v>31.94</v>
      </c>
      <c r="CX174" s="373">
        <f t="shared" si="160"/>
        <v>33.340000000000003</v>
      </c>
      <c r="CY174" s="358">
        <v>1.1599999999999999</v>
      </c>
      <c r="CZ174" s="364">
        <v>5.1500000000000004E-2</v>
      </c>
      <c r="DA174" s="342">
        <f t="shared" si="161"/>
        <v>9.0542544581196704E-2</v>
      </c>
      <c r="DB174" s="350">
        <f t="shared" si="162"/>
        <v>6.7950913179063788E-3</v>
      </c>
      <c r="DJ174" s="365">
        <v>57.83</v>
      </c>
      <c r="DK174" s="365">
        <v>53.22</v>
      </c>
      <c r="DL174" s="373">
        <f t="shared" si="171"/>
        <v>55.524999999999999</v>
      </c>
      <c r="DM174" s="358">
        <v>1.61</v>
      </c>
      <c r="DN174" s="364">
        <v>8.6699999999999999E-2</v>
      </c>
      <c r="DO174" s="342">
        <f t="shared" si="200"/>
        <v>0.12024988377815271</v>
      </c>
      <c r="DP174" s="350">
        <f t="shared" si="201"/>
        <v>6.4886827085480067E-3</v>
      </c>
      <c r="DQ174" s="365">
        <v>43.2</v>
      </c>
      <c r="DR174" s="365">
        <v>38.200000000000003</v>
      </c>
      <c r="DS174" s="343">
        <f t="shared" si="207"/>
        <v>40.700000000000003</v>
      </c>
      <c r="DT174" s="365">
        <v>1.06</v>
      </c>
      <c r="DU174" s="364">
        <v>2.2000000000000002E-2</v>
      </c>
      <c r="DV174" s="342"/>
      <c r="DW174" s="350"/>
      <c r="DX174" s="365">
        <v>30.22</v>
      </c>
      <c r="DY174" s="365">
        <v>27.35</v>
      </c>
      <c r="DZ174" s="343">
        <f t="shared" si="208"/>
        <v>28.785</v>
      </c>
      <c r="EA174" s="365">
        <v>1.04</v>
      </c>
      <c r="EB174" s="364">
        <v>2E-3</v>
      </c>
      <c r="EC174" s="342"/>
      <c r="ED174" s="350"/>
      <c r="EE174" s="365">
        <v>44.99</v>
      </c>
      <c r="EF174" s="365">
        <v>41.43</v>
      </c>
      <c r="EG174" s="373">
        <f t="shared" si="209"/>
        <v>43.21</v>
      </c>
      <c r="EH174" s="358">
        <v>1.55</v>
      </c>
      <c r="EI174" s="364">
        <v>4.5999999999999999E-2</v>
      </c>
      <c r="EJ174" s="342">
        <v>8.6059001744374974E-2</v>
      </c>
      <c r="EK174" s="350">
        <f t="shared" si="210"/>
        <v>6.167611014325493E-3</v>
      </c>
      <c r="EL174" s="365">
        <v>60.14</v>
      </c>
      <c r="EM174" s="365">
        <v>53.22</v>
      </c>
      <c r="EN174" s="373">
        <f t="shared" si="183"/>
        <v>56.68</v>
      </c>
      <c r="EO174" s="358">
        <v>1.42</v>
      </c>
      <c r="EP174" s="364">
        <v>1.2E-2</v>
      </c>
      <c r="EQ174" s="342"/>
      <c r="ER174" s="350"/>
      <c r="ES174" s="365">
        <v>20.059999999999999</v>
      </c>
      <c r="ET174" s="365">
        <v>18.73</v>
      </c>
      <c r="EU174" s="373">
        <f t="shared" si="211"/>
        <v>19.395</v>
      </c>
      <c r="EV174" s="358">
        <v>0.65</v>
      </c>
      <c r="EW174" s="364">
        <v>5.6500000000000002E-2</v>
      </c>
      <c r="EX174" s="342">
        <v>9.4266831168821952E-2</v>
      </c>
      <c r="EY174" s="350">
        <f t="shared" si="212"/>
        <v>1.0487925661016965E-2</v>
      </c>
      <c r="FA174" s="358">
        <v>4.9329999999999998</v>
      </c>
      <c r="FB174" s="358"/>
      <c r="FE174" s="365"/>
      <c r="FH174" s="365"/>
      <c r="FI174" s="365"/>
      <c r="FJ174" s="358">
        <v>6.6932499999999999</v>
      </c>
      <c r="FK174" s="358">
        <v>1.2798699999999998</v>
      </c>
      <c r="FM174" s="358">
        <v>8.9281299999999995</v>
      </c>
      <c r="FO174" s="358">
        <v>2.3815</v>
      </c>
      <c r="FQ174" s="358">
        <v>1.7122999999999999</v>
      </c>
      <c r="FR174" s="365"/>
      <c r="FS174" s="365"/>
      <c r="FT174" s="358">
        <v>2.2742</v>
      </c>
      <c r="FU174" s="358"/>
      <c r="FV174" s="358">
        <v>3.5305200000000001</v>
      </c>
      <c r="FW174" s="344">
        <f t="shared" si="213"/>
        <v>31.732769999999995</v>
      </c>
      <c r="FX174" s="342">
        <f t="shared" si="214"/>
        <v>0.10923363559334093</v>
      </c>
    </row>
    <row r="175" spans="1:182">
      <c r="A175" s="349">
        <v>40909</v>
      </c>
      <c r="B175" s="357">
        <v>42.88</v>
      </c>
      <c r="C175" s="357">
        <v>40.64</v>
      </c>
      <c r="D175" s="372">
        <f t="shared" si="152"/>
        <v>41.760000000000005</v>
      </c>
      <c r="E175" s="340">
        <v>1.8</v>
      </c>
      <c r="F175" s="338">
        <v>3.73E-2</v>
      </c>
      <c r="G175" s="342">
        <f t="shared" si="202"/>
        <v>8.5171279591087279E-2</v>
      </c>
      <c r="H175" s="350">
        <f t="shared" si="167"/>
        <v>1.3430201716524461E-2</v>
      </c>
      <c r="I175" s="357">
        <v>33.83</v>
      </c>
      <c r="J175" s="357">
        <v>31.94</v>
      </c>
      <c r="K175" s="372">
        <f t="shared" si="203"/>
        <v>32.884999999999998</v>
      </c>
      <c r="L175" s="340">
        <v>1.38</v>
      </c>
      <c r="M175" s="338">
        <v>2.2000000000000002E-2</v>
      </c>
      <c r="N175" s="342"/>
      <c r="O175" s="350"/>
      <c r="W175" s="365"/>
      <c r="X175" s="365"/>
      <c r="Y175" s="343"/>
      <c r="Z175" s="365"/>
      <c r="AA175" s="364"/>
      <c r="AB175" s="342"/>
      <c r="AC175" s="374"/>
      <c r="AD175" s="365"/>
      <c r="AE175" s="365"/>
      <c r="AF175" s="343"/>
      <c r="AG175" s="365"/>
      <c r="AH175" s="364"/>
      <c r="AI175" s="374"/>
      <c r="AJ175" s="374"/>
      <c r="AY175" s="365">
        <v>50.28</v>
      </c>
      <c r="AZ175" s="365">
        <v>46.82</v>
      </c>
      <c r="BA175" s="373">
        <f t="shared" si="204"/>
        <v>48.55</v>
      </c>
      <c r="BB175" s="358">
        <v>1.52</v>
      </c>
      <c r="BC175" s="364">
        <v>2.0299999999999999E-2</v>
      </c>
      <c r="BD175" s="342"/>
      <c r="BE175" s="374"/>
      <c r="BF175" s="365"/>
      <c r="BG175" s="365"/>
      <c r="BH175" s="343"/>
      <c r="BI175" s="365"/>
      <c r="BJ175" s="364"/>
      <c r="BK175" s="342"/>
      <c r="BL175" s="374"/>
      <c r="BM175" s="365">
        <v>24.06</v>
      </c>
      <c r="BN175" s="365">
        <v>22.319900000000001</v>
      </c>
      <c r="BO175" s="373">
        <f t="shared" si="168"/>
        <v>23.18995</v>
      </c>
      <c r="BP175" s="358">
        <v>0.92</v>
      </c>
      <c r="BQ175" s="364">
        <v>8.3699999999999997E-2</v>
      </c>
      <c r="BR175" s="342">
        <f t="shared" si="205"/>
        <v>0.12966937698873826</v>
      </c>
      <c r="BS175" s="350">
        <f t="shared" si="206"/>
        <v>2.6963094961787934E-2</v>
      </c>
      <c r="BT175" s="365">
        <v>48.83</v>
      </c>
      <c r="BU175" s="365">
        <v>46.6</v>
      </c>
      <c r="BV175" s="373">
        <f t="shared" si="154"/>
        <v>47.715000000000003</v>
      </c>
      <c r="BW175" s="358">
        <v>1.78</v>
      </c>
      <c r="BX175" s="364">
        <v>3.6299999999999999E-2</v>
      </c>
      <c r="BY175" s="342">
        <f t="shared" si="155"/>
        <v>7.7596850088574199E-2</v>
      </c>
      <c r="BZ175" s="350">
        <f t="shared" si="156"/>
        <v>3.206323217107647E-3</v>
      </c>
      <c r="CH175" s="365">
        <v>89.63</v>
      </c>
      <c r="CI175" s="365">
        <v>82.81</v>
      </c>
      <c r="CJ175" s="373">
        <f t="shared" si="215"/>
        <v>86.22</v>
      </c>
      <c r="CK175" s="358">
        <v>2.44</v>
      </c>
      <c r="CL175" s="364">
        <v>9.4E-2</v>
      </c>
      <c r="CM175" s="342">
        <f t="shared" si="216"/>
        <v>0.12695520110483649</v>
      </c>
      <c r="CN175" s="350">
        <f t="shared" si="217"/>
        <v>3.5384357013221159E-2</v>
      </c>
      <c r="CV175" s="365">
        <v>34.630000000000003</v>
      </c>
      <c r="CW175" s="365">
        <v>32.380000000000003</v>
      </c>
      <c r="CX175" s="373">
        <f t="shared" si="160"/>
        <v>33.505000000000003</v>
      </c>
      <c r="CY175" s="358">
        <v>1.1599999999999999</v>
      </c>
      <c r="CZ175" s="364">
        <v>4.2999999999999997E-2</v>
      </c>
      <c r="DA175" s="342">
        <f t="shared" si="161"/>
        <v>8.1533618301204536E-2</v>
      </c>
      <c r="DB175" s="350">
        <f t="shared" si="162"/>
        <v>6.3189155163641134E-3</v>
      </c>
      <c r="DJ175" s="365">
        <v>57.99</v>
      </c>
      <c r="DK175" s="365">
        <v>54.09</v>
      </c>
      <c r="DL175" s="373">
        <f t="shared" si="171"/>
        <v>56.040000000000006</v>
      </c>
      <c r="DM175" s="358">
        <v>1.61</v>
      </c>
      <c r="DN175" s="364">
        <v>8.6699999999999999E-2</v>
      </c>
      <c r="DO175" s="342">
        <f>+((((((DM175/4)*(1+DN175)^0.25))/(DL175*0.95))+(1+DN175)^(0.25))^4)-1</f>
        <v>0.11993807303973103</v>
      </c>
      <c r="DP175" s="350">
        <f>DO175*($FQ175/$FW175)</f>
        <v>6.4562739883643238E-3</v>
      </c>
      <c r="DQ175" s="365">
        <v>43.22</v>
      </c>
      <c r="DR175" s="365">
        <v>40.51</v>
      </c>
      <c r="DS175" s="343">
        <f t="shared" si="207"/>
        <v>41.864999999999995</v>
      </c>
      <c r="DT175" s="365">
        <v>1.06</v>
      </c>
      <c r="DU175" s="364">
        <v>2.1499999999999998E-2</v>
      </c>
      <c r="DV175" s="342"/>
      <c r="DW175" s="350"/>
      <c r="DX175" s="365">
        <v>29.84</v>
      </c>
      <c r="DY175" s="365">
        <v>26.01</v>
      </c>
      <c r="DZ175" s="343">
        <f t="shared" si="208"/>
        <v>27.925000000000001</v>
      </c>
      <c r="EA175" s="365">
        <v>1.04</v>
      </c>
      <c r="EB175" s="364">
        <v>2E-3</v>
      </c>
      <c r="EC175" s="342"/>
      <c r="ED175" s="350"/>
      <c r="EE175" s="365">
        <v>44.97</v>
      </c>
      <c r="EF175" s="365">
        <v>42.51</v>
      </c>
      <c r="EG175" s="373">
        <f t="shared" si="209"/>
        <v>43.739999999999995</v>
      </c>
      <c r="EH175" s="358">
        <v>1.55</v>
      </c>
      <c r="EI175" s="364">
        <v>3.9300000000000002E-2</v>
      </c>
      <c r="EJ175" s="342">
        <v>7.8613386619978964E-2</v>
      </c>
      <c r="EK175" s="350">
        <f t="shared" si="210"/>
        <v>5.6187979407375582E-3</v>
      </c>
      <c r="EL175" s="365">
        <v>56.97</v>
      </c>
      <c r="EM175" s="365">
        <v>48.02</v>
      </c>
      <c r="EN175" s="373">
        <f>AVERAGE(EL175:EM175)</f>
        <v>52.495000000000005</v>
      </c>
      <c r="EO175" s="358">
        <v>1.42</v>
      </c>
      <c r="EP175" s="364">
        <v>1.55E-2</v>
      </c>
      <c r="EQ175" s="342"/>
      <c r="ER175" s="350"/>
      <c r="ES175" s="365">
        <v>20.170000000000002</v>
      </c>
      <c r="ET175" s="365">
        <v>19.07</v>
      </c>
      <c r="EU175" s="373">
        <f t="shared" si="211"/>
        <v>19.62</v>
      </c>
      <c r="EV175" s="358">
        <v>0.65</v>
      </c>
      <c r="EW175" s="364">
        <v>5.6500000000000002E-2</v>
      </c>
      <c r="EX175" s="342">
        <v>9.38280702140315E-2</v>
      </c>
      <c r="EY175" s="350">
        <f t="shared" si="212"/>
        <v>1.0465388571512397E-2</v>
      </c>
      <c r="FA175" s="358">
        <v>4.8454499999999996</v>
      </c>
      <c r="FB175" s="358"/>
      <c r="FE175" s="365"/>
      <c r="FH175" s="365"/>
      <c r="FI175" s="365"/>
      <c r="FJ175" s="358">
        <v>6.3896499999999996</v>
      </c>
      <c r="FK175" s="358">
        <v>1.26972</v>
      </c>
      <c r="FM175" s="358">
        <v>8.5645699999999998</v>
      </c>
      <c r="FO175" s="358">
        <v>2.3815</v>
      </c>
      <c r="FQ175" s="358">
        <v>1.6541300000000001</v>
      </c>
      <c r="FR175" s="365"/>
      <c r="FS175" s="365"/>
      <c r="FT175" s="358">
        <v>2.1963000000000004</v>
      </c>
      <c r="FU175" s="358"/>
      <c r="FV175" s="358">
        <v>3.4274200000000001</v>
      </c>
      <c r="FW175" s="344">
        <f t="shared" si="213"/>
        <v>30.728739999999998</v>
      </c>
      <c r="FX175" s="342">
        <f t="shared" si="214"/>
        <v>0.10784335292561958</v>
      </c>
    </row>
    <row r="176" spans="1:182">
      <c r="A176" s="349">
        <v>40940</v>
      </c>
      <c r="B176" s="357">
        <v>42</v>
      </c>
      <c r="C176" s="357">
        <v>39.44</v>
      </c>
      <c r="D176" s="372">
        <f t="shared" si="152"/>
        <v>40.72</v>
      </c>
      <c r="E176" s="340">
        <v>1.84</v>
      </c>
      <c r="F176" s="338">
        <v>3.5699999999999996E-2</v>
      </c>
      <c r="G176" s="342">
        <f t="shared" si="202"/>
        <v>8.5848632607324893E-2</v>
      </c>
      <c r="H176" s="350">
        <f t="shared" si="167"/>
        <v>1.1925114041686741E-2</v>
      </c>
      <c r="I176" s="357">
        <v>33.049999999999997</v>
      </c>
      <c r="J176" s="357">
        <v>30.68</v>
      </c>
      <c r="K176" s="372">
        <f t="shared" si="203"/>
        <v>31.864999999999998</v>
      </c>
      <c r="L176" s="340">
        <v>1.38</v>
      </c>
      <c r="M176" s="338">
        <v>3.5299999999999998E-2</v>
      </c>
      <c r="N176" s="342">
        <f t="shared" ref="N176:N181" si="218">+((((((L176/4)*(1+M176)^0.25))/(K176*0.95))+(1+M176)^(0.25))^4)-1</f>
        <v>8.3309255298967821E-2</v>
      </c>
      <c r="O176" s="350">
        <f t="shared" ref="O176:O181" si="219">N176*($FB176/$FW176)</f>
        <v>6.9912662541541347E-3</v>
      </c>
      <c r="W176" s="365"/>
      <c r="X176" s="365"/>
      <c r="Y176" s="343"/>
      <c r="Z176" s="365"/>
      <c r="AA176" s="364"/>
      <c r="AB176" s="342"/>
      <c r="AC176" s="374"/>
      <c r="AD176" s="365"/>
      <c r="AE176" s="365"/>
      <c r="AF176" s="343"/>
      <c r="AG176" s="365"/>
      <c r="AH176" s="364"/>
      <c r="AI176" s="374"/>
      <c r="AJ176" s="374"/>
      <c r="AY176" s="365">
        <v>49.66</v>
      </c>
      <c r="AZ176" s="365">
        <v>46.63</v>
      </c>
      <c r="BA176" s="373">
        <f t="shared" si="204"/>
        <v>48.144999999999996</v>
      </c>
      <c r="BB176" s="358">
        <v>1.52</v>
      </c>
      <c r="BC176" s="364">
        <v>2.3300000000000001E-2</v>
      </c>
      <c r="BD176" s="342"/>
      <c r="BE176" s="374"/>
      <c r="BF176" s="365"/>
      <c r="BG176" s="365"/>
      <c r="BH176" s="343"/>
      <c r="BI176" s="365"/>
      <c r="BJ176" s="364"/>
      <c r="BK176" s="342"/>
      <c r="BL176" s="374"/>
      <c r="BM176" s="365">
        <v>24.53</v>
      </c>
      <c r="BN176" s="365">
        <v>22.65</v>
      </c>
      <c r="BO176" s="373">
        <f t="shared" si="168"/>
        <v>23.59</v>
      </c>
      <c r="BP176" s="358">
        <v>0.92</v>
      </c>
      <c r="BQ176" s="364">
        <v>8.3699999999999997E-2</v>
      </c>
      <c r="BR176" s="342">
        <f t="shared" si="205"/>
        <v>0.12887782875763598</v>
      </c>
      <c r="BS176" s="350">
        <f t="shared" si="206"/>
        <v>2.5892617904318963E-2</v>
      </c>
      <c r="BT176" s="365">
        <v>49.49</v>
      </c>
      <c r="BU176" s="365">
        <v>45.74</v>
      </c>
      <c r="BV176" s="373">
        <f t="shared" si="154"/>
        <v>47.615000000000002</v>
      </c>
      <c r="BW176" s="358">
        <v>1.78</v>
      </c>
      <c r="BX176" s="364">
        <v>3.2500000000000001E-2</v>
      </c>
      <c r="BY176" s="342">
        <f t="shared" si="155"/>
        <v>7.3733104783049397E-2</v>
      </c>
      <c r="BZ176" s="350">
        <f t="shared" si="156"/>
        <v>2.6948301800725116E-3</v>
      </c>
      <c r="CH176" s="365">
        <v>84.42</v>
      </c>
      <c r="CI176" s="365">
        <v>80.11</v>
      </c>
      <c r="CJ176" s="373">
        <f t="shared" si="215"/>
        <v>82.265000000000001</v>
      </c>
      <c r="CK176" s="358">
        <v>2.44</v>
      </c>
      <c r="CL176" s="364">
        <v>9.9900000000000003E-2</v>
      </c>
      <c r="CM176" s="342">
        <f t="shared" si="216"/>
        <v>0.13464447102552968</v>
      </c>
      <c r="CN176" s="350">
        <f t="shared" si="217"/>
        <v>3.4806662658428286E-2</v>
      </c>
      <c r="CV176" s="365">
        <v>34</v>
      </c>
      <c r="CW176" s="365">
        <v>32.25</v>
      </c>
      <c r="CX176" s="373">
        <f t="shared" si="160"/>
        <v>33.125</v>
      </c>
      <c r="CY176" s="358">
        <v>1.1599999999999999</v>
      </c>
      <c r="CZ176" s="364">
        <v>4.5499999999999999E-2</v>
      </c>
      <c r="DA176" s="342">
        <f t="shared" si="161"/>
        <v>8.4575202502650271E-2</v>
      </c>
      <c r="DB176" s="350">
        <f t="shared" si="162"/>
        <v>5.8327559328949377E-3</v>
      </c>
      <c r="DJ176" s="365">
        <v>56.15</v>
      </c>
      <c r="DK176" s="365">
        <v>51.91</v>
      </c>
      <c r="DL176" s="373">
        <f t="shared" si="171"/>
        <v>54.03</v>
      </c>
      <c r="DM176" s="358">
        <v>1.61</v>
      </c>
      <c r="DN176" s="364">
        <v>8.6699999999999999E-2</v>
      </c>
      <c r="DO176" s="342">
        <f>+((((((DM176/4)*(1+DN176)^0.25))/(DL176*0.95))+(1+DN176)^(0.25))^4)-1</f>
        <v>0.12118910960035589</v>
      </c>
      <c r="DP176" s="350">
        <f>DO176*($FQ176/$FW176)</f>
        <v>5.6300518453599492E-3</v>
      </c>
      <c r="DQ176" s="365">
        <v>42.98</v>
      </c>
      <c r="DR176" s="365">
        <v>41.5</v>
      </c>
      <c r="DS176" s="343">
        <f t="shared" si="207"/>
        <v>42.239999999999995</v>
      </c>
      <c r="DT176" s="365">
        <v>1.18</v>
      </c>
      <c r="DU176" s="364">
        <v>2.1499999999999998E-2</v>
      </c>
      <c r="DV176" s="342"/>
      <c r="DW176" s="350"/>
      <c r="DX176" s="365">
        <v>30.25</v>
      </c>
      <c r="DY176" s="365">
        <v>26.98</v>
      </c>
      <c r="DZ176" s="343">
        <f t="shared" si="208"/>
        <v>28.615000000000002</v>
      </c>
      <c r="EA176" s="365">
        <v>1.04</v>
      </c>
      <c r="EB176" s="364">
        <v>2E-3</v>
      </c>
      <c r="EC176" s="342"/>
      <c r="ED176" s="350"/>
      <c r="EE176" s="365">
        <v>43.8</v>
      </c>
      <c r="EF176" s="365">
        <v>40.520000000000003</v>
      </c>
      <c r="EG176" s="373">
        <f t="shared" si="209"/>
        <v>42.16</v>
      </c>
      <c r="EH176" s="358">
        <v>1.55</v>
      </c>
      <c r="EI176" s="364">
        <v>4.4999999999999998E-2</v>
      </c>
      <c r="EJ176" s="342">
        <v>8.6031868965976699E-2</v>
      </c>
      <c r="EK176" s="350">
        <f t="shared" si="210"/>
        <v>5.3594386262565616E-3</v>
      </c>
      <c r="EL176" s="365">
        <v>51.54</v>
      </c>
      <c r="EM176" s="365">
        <v>46.85</v>
      </c>
      <c r="EN176" s="373">
        <f>AVERAGE(EL176:EM176)</f>
        <v>49.195</v>
      </c>
      <c r="EO176" s="358">
        <v>1.42</v>
      </c>
      <c r="EP176" s="364">
        <v>9.0000000000000011E-3</v>
      </c>
      <c r="EQ176" s="342"/>
      <c r="ER176" s="350"/>
      <c r="ES176" s="365">
        <v>19.97</v>
      </c>
      <c r="ET176" s="365">
        <v>19.07</v>
      </c>
      <c r="EU176" s="373">
        <f t="shared" si="211"/>
        <v>19.52</v>
      </c>
      <c r="EV176" s="358">
        <v>0.65</v>
      </c>
      <c r="EW176" s="364">
        <v>4.9500000000000002E-2</v>
      </c>
      <c r="EX176" s="342">
        <v>8.6773203652684261E-2</v>
      </c>
      <c r="EY176" s="350">
        <f t="shared" si="212"/>
        <v>8.9800985537773596E-3</v>
      </c>
      <c r="FA176" s="358">
        <v>4.6219200000000003</v>
      </c>
      <c r="FB176" s="358">
        <v>2.7922600000000002</v>
      </c>
      <c r="FE176" s="365"/>
      <c r="FH176" s="365"/>
      <c r="FI176" s="365"/>
      <c r="FJ176" s="358">
        <v>6.6848400000000003</v>
      </c>
      <c r="FK176" s="358">
        <v>1.2160799999999998</v>
      </c>
      <c r="FM176" s="358">
        <v>8.6013600000000014</v>
      </c>
      <c r="FO176" s="358">
        <v>2.2946900000000001</v>
      </c>
      <c r="FQ176" s="358">
        <v>1.54576</v>
      </c>
      <c r="FR176" s="365"/>
      <c r="FS176" s="365"/>
      <c r="FT176" s="358">
        <v>2.0727800000000003</v>
      </c>
      <c r="FU176" s="358"/>
      <c r="FV176" s="358">
        <v>3.4434099999999996</v>
      </c>
      <c r="FW176" s="344">
        <f t="shared" si="213"/>
        <v>33.273099999999999</v>
      </c>
      <c r="FX176" s="342">
        <f t="shared" si="214"/>
        <v>0.10811283599694944</v>
      </c>
    </row>
    <row r="177" spans="1:180">
      <c r="A177" s="349">
        <v>40969</v>
      </c>
      <c r="B177" s="357">
        <v>40.14</v>
      </c>
      <c r="C177" s="357">
        <v>38.42</v>
      </c>
      <c r="D177" s="372">
        <f t="shared" si="152"/>
        <v>39.28</v>
      </c>
      <c r="E177" s="340">
        <v>1.84</v>
      </c>
      <c r="F177" s="338">
        <v>3.27E-2</v>
      </c>
      <c r="G177" s="342">
        <f t="shared" si="202"/>
        <v>8.4570327103671517E-2</v>
      </c>
      <c r="H177" s="350">
        <f t="shared" si="167"/>
        <v>1.1646293711910926E-2</v>
      </c>
      <c r="I177" s="357">
        <v>31.6</v>
      </c>
      <c r="J177" s="357">
        <v>30.39</v>
      </c>
      <c r="K177" s="372">
        <f t="shared" si="203"/>
        <v>30.995000000000001</v>
      </c>
      <c r="L177" s="340">
        <v>1.38</v>
      </c>
      <c r="M177" s="338">
        <v>3.5299999999999998E-2</v>
      </c>
      <c r="N177" s="342">
        <f t="shared" si="218"/>
        <v>8.4680472030975729E-2</v>
      </c>
      <c r="O177" s="350">
        <f t="shared" si="219"/>
        <v>7.2359840579056109E-3</v>
      </c>
      <c r="W177" s="365"/>
      <c r="X177" s="365"/>
      <c r="Y177" s="343"/>
      <c r="Z177" s="365"/>
      <c r="AA177" s="364"/>
      <c r="AB177" s="342"/>
      <c r="AC177" s="374"/>
      <c r="AD177" s="365"/>
      <c r="AE177" s="365"/>
      <c r="AF177" s="343"/>
      <c r="AG177" s="365"/>
      <c r="AH177" s="364"/>
      <c r="AI177" s="374"/>
      <c r="AJ177" s="374"/>
      <c r="AY177" s="365">
        <v>47.03</v>
      </c>
      <c r="AZ177" s="365">
        <v>43.86</v>
      </c>
      <c r="BA177" s="373">
        <f t="shared" si="204"/>
        <v>45.445</v>
      </c>
      <c r="BB177" s="358">
        <v>1.52</v>
      </c>
      <c r="BC177" s="364">
        <v>2.3300000000000001E-2</v>
      </c>
      <c r="BD177" s="342"/>
      <c r="BE177" s="374"/>
      <c r="BF177" s="365"/>
      <c r="BG177" s="365"/>
      <c r="BH177" s="343"/>
      <c r="BI177" s="365"/>
      <c r="BJ177" s="364"/>
      <c r="BK177" s="342"/>
      <c r="BL177" s="374"/>
      <c r="BM177" s="365">
        <v>24.55</v>
      </c>
      <c r="BN177" s="365">
        <v>23.3</v>
      </c>
      <c r="BO177" s="373">
        <f t="shared" si="168"/>
        <v>23.925000000000001</v>
      </c>
      <c r="BP177" s="358">
        <v>0.92</v>
      </c>
      <c r="BQ177" s="364">
        <v>8.3699999999999997E-2</v>
      </c>
      <c r="BR177" s="342">
        <f t="shared" si="205"/>
        <v>0.1282356603251662</v>
      </c>
      <c r="BS177" s="350">
        <f t="shared" si="206"/>
        <v>2.6426925060912172E-2</v>
      </c>
      <c r="BT177" s="365">
        <v>46.52</v>
      </c>
      <c r="BU177" s="365">
        <v>44.4</v>
      </c>
      <c r="BV177" s="373">
        <f t="shared" si="154"/>
        <v>45.46</v>
      </c>
      <c r="BW177" s="358">
        <v>1.78</v>
      </c>
      <c r="BX177" s="364">
        <v>3.2500000000000001E-2</v>
      </c>
      <c r="BY177" s="342">
        <f t="shared" si="155"/>
        <v>7.5717901585598879E-2</v>
      </c>
      <c r="BZ177" s="350">
        <f t="shared" si="156"/>
        <v>2.7733406731216105E-3</v>
      </c>
      <c r="CH177" s="365">
        <v>85.28</v>
      </c>
      <c r="CI177" s="365">
        <v>80.680000000000007</v>
      </c>
      <c r="CJ177" s="373">
        <f t="shared" si="215"/>
        <v>82.98</v>
      </c>
      <c r="CK177" s="358">
        <v>2.44</v>
      </c>
      <c r="CL177" s="364">
        <v>9.9900000000000003E-2</v>
      </c>
      <c r="CM177" s="342">
        <f t="shared" si="216"/>
        <v>0.13434162393328153</v>
      </c>
      <c r="CN177" s="350">
        <f t="shared" si="217"/>
        <v>3.4046726746690834E-2</v>
      </c>
      <c r="CV177" s="365">
        <v>32.96</v>
      </c>
      <c r="CW177" s="365">
        <v>30.7</v>
      </c>
      <c r="CX177" s="373">
        <f t="shared" si="160"/>
        <v>31.83</v>
      </c>
      <c r="CY177" s="358">
        <v>1.2</v>
      </c>
      <c r="CZ177" s="364">
        <v>4.5499999999999999E-2</v>
      </c>
      <c r="DA177" s="342">
        <f t="shared" si="161"/>
        <v>8.7611690857283264E-2</v>
      </c>
      <c r="DB177" s="350">
        <f t="shared" si="162"/>
        <v>5.87189652961721E-3</v>
      </c>
      <c r="DJ177" s="365">
        <v>52.06</v>
      </c>
      <c r="DK177" s="365">
        <v>49.55</v>
      </c>
      <c r="DL177" s="373">
        <f t="shared" si="171"/>
        <v>50.805</v>
      </c>
      <c r="DM177" s="358">
        <v>1.61</v>
      </c>
      <c r="DN177" s="364">
        <v>8.5000000000000006E-2</v>
      </c>
      <c r="DO177" s="342">
        <f>+((((((DM177/4)*(1+DN177)^0.25))/(DL177*0.95))+(1+DN177)^(0.25))^4)-1</f>
        <v>0.1216483471300549</v>
      </c>
      <c r="DP177" s="350">
        <f>DO177*($FQ177/$FW177)</f>
        <v>5.525048319663192E-3</v>
      </c>
      <c r="DQ177" s="365">
        <v>43.64</v>
      </c>
      <c r="DR177" s="365">
        <v>41.89</v>
      </c>
      <c r="DS177" s="343">
        <f t="shared" si="207"/>
        <v>42.765000000000001</v>
      </c>
      <c r="DT177" s="365">
        <v>1.18</v>
      </c>
      <c r="DU177" s="364">
        <v>2.1499999999999998E-2</v>
      </c>
      <c r="DV177" s="342"/>
      <c r="DW177" s="350"/>
      <c r="DX177" s="365">
        <v>28.79</v>
      </c>
      <c r="DY177" s="365">
        <v>26.78</v>
      </c>
      <c r="DZ177" s="343">
        <f t="shared" si="208"/>
        <v>27.785</v>
      </c>
      <c r="EA177" s="365">
        <v>1.04</v>
      </c>
      <c r="EB177" s="364">
        <v>2E-3</v>
      </c>
      <c r="EC177" s="342"/>
      <c r="ED177" s="350"/>
      <c r="EE177" s="365">
        <v>41.8</v>
      </c>
      <c r="EF177" s="365">
        <v>39.85</v>
      </c>
      <c r="EG177" s="373">
        <f t="shared" si="209"/>
        <v>40.825000000000003</v>
      </c>
      <c r="EH177" s="358">
        <v>1.55</v>
      </c>
      <c r="EI177" s="364">
        <v>4.4999999999999998E-2</v>
      </c>
      <c r="EJ177" s="342">
        <v>8.739371397206841E-2</v>
      </c>
      <c r="EK177" s="350">
        <f t="shared" si="210"/>
        <v>5.5093464075959423E-3</v>
      </c>
      <c r="EL177" s="365">
        <v>51.518000000000001</v>
      </c>
      <c r="EM177" s="365">
        <v>46.94</v>
      </c>
      <c r="EN177" s="373">
        <f>AVERAGE(EL177:EM177)</f>
        <v>49.228999999999999</v>
      </c>
      <c r="EO177" s="358">
        <v>1.42</v>
      </c>
      <c r="EP177" s="364">
        <v>9.0000000000000011E-3</v>
      </c>
      <c r="EQ177" s="342"/>
      <c r="ER177" s="350"/>
      <c r="ES177" s="365">
        <v>20.18</v>
      </c>
      <c r="ET177" s="365">
        <v>19.100000000000001</v>
      </c>
      <c r="EU177" s="373">
        <f t="shared" si="211"/>
        <v>19.64</v>
      </c>
      <c r="EV177" s="358">
        <v>0.65</v>
      </c>
      <c r="EW177" s="364">
        <v>4.9500000000000002E-2</v>
      </c>
      <c r="EX177" s="342">
        <v>8.6542494445771112E-2</v>
      </c>
      <c r="EY177" s="350">
        <f t="shared" si="212"/>
        <v>9.1056106910648617E-3</v>
      </c>
      <c r="FA177" s="358">
        <v>4.6235799999999996</v>
      </c>
      <c r="FB177" s="358">
        <v>2.8689499999999999</v>
      </c>
      <c r="FE177" s="365"/>
      <c r="FH177" s="365"/>
      <c r="FI177" s="365"/>
      <c r="FJ177" s="358">
        <v>6.9190500000000004</v>
      </c>
      <c r="FK177" s="358">
        <v>1.2297400000000001</v>
      </c>
      <c r="FM177" s="358">
        <v>8.5088999999999988</v>
      </c>
      <c r="FO177" s="358">
        <v>2.2502199999999997</v>
      </c>
      <c r="FQ177" s="358">
        <v>1.5248900000000001</v>
      </c>
      <c r="FR177" s="365"/>
      <c r="FS177" s="365"/>
      <c r="FT177" s="358">
        <v>2.1165500000000002</v>
      </c>
      <c r="FU177" s="358"/>
      <c r="FV177" s="358">
        <v>3.5325500000000001</v>
      </c>
      <c r="FW177" s="344">
        <f t="shared" si="213"/>
        <v>33.574429999999992</v>
      </c>
      <c r="FX177" s="342">
        <f t="shared" si="214"/>
        <v>0.10814117219848235</v>
      </c>
    </row>
    <row r="178" spans="1:180">
      <c r="A178" s="349">
        <v>41000</v>
      </c>
      <c r="B178" s="357">
        <v>39.75</v>
      </c>
      <c r="C178" s="357">
        <v>37.75</v>
      </c>
      <c r="D178" s="372">
        <f t="shared" si="152"/>
        <v>38.75</v>
      </c>
      <c r="E178" s="340">
        <v>1.84</v>
      </c>
      <c r="F178" s="338">
        <v>2.87E-2</v>
      </c>
      <c r="G178" s="342">
        <f t="shared" si="202"/>
        <v>8.1089339836498464E-2</v>
      </c>
      <c r="H178" s="350">
        <f t="shared" si="167"/>
        <v>1.2178742552810123E-2</v>
      </c>
      <c r="I178" s="357">
        <v>32.65</v>
      </c>
      <c r="J178" s="357">
        <v>30.8</v>
      </c>
      <c r="K178" s="372">
        <f t="shared" si="203"/>
        <v>31.725000000000001</v>
      </c>
      <c r="L178" s="340">
        <v>1.38</v>
      </c>
      <c r="M178" s="338">
        <v>3.5299999999999998E-2</v>
      </c>
      <c r="N178" s="342">
        <f t="shared" si="218"/>
        <v>8.3524747347926809E-2</v>
      </c>
      <c r="O178" s="350">
        <f t="shared" si="219"/>
        <v>8.0527521148417384E-3</v>
      </c>
      <c r="W178" s="365"/>
      <c r="X178" s="365"/>
      <c r="Y178" s="343"/>
      <c r="Z178" s="365"/>
      <c r="AA178" s="364"/>
      <c r="AB178" s="342"/>
      <c r="AC178" s="374"/>
      <c r="AD178" s="365"/>
      <c r="AE178" s="365"/>
      <c r="AF178" s="343"/>
      <c r="AG178" s="365"/>
      <c r="AH178" s="364"/>
      <c r="AI178" s="374"/>
      <c r="AJ178" s="374"/>
      <c r="AY178" s="365">
        <v>45.5</v>
      </c>
      <c r="AZ178" s="365">
        <v>42.06</v>
      </c>
      <c r="BA178" s="373">
        <f t="shared" si="204"/>
        <v>43.78</v>
      </c>
      <c r="BB178" s="358">
        <v>1.52</v>
      </c>
      <c r="BC178" s="364">
        <v>2.3300000000000001E-2</v>
      </c>
      <c r="BD178" s="342"/>
      <c r="BE178" s="374"/>
      <c r="BF178" s="365"/>
      <c r="BG178" s="365"/>
      <c r="BH178" s="343"/>
      <c r="BI178" s="365"/>
      <c r="BJ178" s="364"/>
      <c r="BK178" s="342"/>
      <c r="BL178" s="374"/>
      <c r="BM178" s="365">
        <v>24.76</v>
      </c>
      <c r="BN178" s="365">
        <v>23.59</v>
      </c>
      <c r="BO178" s="373">
        <f t="shared" si="168"/>
        <v>24.175000000000001</v>
      </c>
      <c r="BP178" s="358">
        <v>0.92</v>
      </c>
      <c r="BQ178" s="364">
        <v>8.3699999999999997E-2</v>
      </c>
      <c r="BR178" s="342">
        <f t="shared" si="205"/>
        <v>0.12776819925629512</v>
      </c>
      <c r="BS178" s="350">
        <f t="shared" si="206"/>
        <v>2.9886769969777238E-2</v>
      </c>
      <c r="BT178" s="365">
        <v>46.08</v>
      </c>
      <c r="BU178" s="365">
        <v>43.900100000000002</v>
      </c>
      <c r="BV178" s="373">
        <f t="shared" si="154"/>
        <v>44.990049999999997</v>
      </c>
      <c r="BW178" s="358">
        <v>1.78</v>
      </c>
      <c r="BX178" s="364">
        <v>3.2500000000000001E-2</v>
      </c>
      <c r="BY178" s="342">
        <f t="shared" si="155"/>
        <v>7.6176378904952546E-2</v>
      </c>
      <c r="BZ178" s="350">
        <f t="shared" si="156"/>
        <v>3.0344932983874516E-3</v>
      </c>
      <c r="CH178" s="365">
        <v>86.46</v>
      </c>
      <c r="CI178" s="365">
        <v>79.127399999999994</v>
      </c>
      <c r="CJ178" s="373">
        <f t="shared" si="215"/>
        <v>82.793700000000001</v>
      </c>
      <c r="CK178" s="358">
        <v>2.44</v>
      </c>
      <c r="CL178" s="364">
        <v>0.1072</v>
      </c>
      <c r="CM178" s="342">
        <f t="shared" si="216"/>
        <v>0.14194913214726412</v>
      </c>
      <c r="CN178" s="350">
        <f t="shared" si="217"/>
        <v>4.1657247224867529E-2</v>
      </c>
      <c r="CV178" s="365">
        <v>31.613</v>
      </c>
      <c r="CW178" s="365">
        <v>29.05</v>
      </c>
      <c r="CX178" s="373">
        <f t="shared" si="160"/>
        <v>30.331499999999998</v>
      </c>
      <c r="CY178" s="358">
        <v>1.2</v>
      </c>
      <c r="CZ178" s="364">
        <v>4.5499999999999999E-2</v>
      </c>
      <c r="DA178" s="342">
        <f t="shared" si="161"/>
        <v>8.972462724226693E-2</v>
      </c>
      <c r="DB178" s="350">
        <f t="shared" si="162"/>
        <v>6.3209554683582823E-3</v>
      </c>
      <c r="DJ178" s="365">
        <v>51.03</v>
      </c>
      <c r="DK178" s="365">
        <v>47.42</v>
      </c>
      <c r="DL178" s="373">
        <f t="shared" si="171"/>
        <v>49.225000000000001</v>
      </c>
      <c r="DM178" s="358">
        <v>1.61</v>
      </c>
      <c r="DN178" s="364">
        <v>0.09</v>
      </c>
      <c r="DO178" s="342">
        <f>+((((((DM178/4)*(1+DN178)^0.25))/(DL178*0.95))+(1+DN178)^(0.25))^4)-1</f>
        <v>0.12801421337485586</v>
      </c>
      <c r="DP178" s="350">
        <f>DO178*($FQ178/$FW178)</f>
        <v>6.204830481498079E-3</v>
      </c>
      <c r="DQ178" s="365">
        <v>43.52</v>
      </c>
      <c r="DR178" s="365">
        <v>40.76</v>
      </c>
      <c r="DS178" s="343">
        <f t="shared" si="207"/>
        <v>42.14</v>
      </c>
      <c r="DT178" s="365">
        <v>1.18</v>
      </c>
      <c r="DU178" s="364">
        <v>4.1500000000000002E-2</v>
      </c>
      <c r="DV178" s="342">
        <f>+((((((DT178/4)*(1+DU178)^0.25))/(DS178*0.95))+(1+DU178)^(0.25))^4)-1</f>
        <v>7.2539920336438302E-2</v>
      </c>
      <c r="DW178" s="350"/>
      <c r="DX178" s="365">
        <v>29.64</v>
      </c>
      <c r="DY178" s="365">
        <v>26.3</v>
      </c>
      <c r="DZ178" s="373">
        <f t="shared" si="208"/>
        <v>27.97</v>
      </c>
      <c r="EA178" s="358">
        <v>1.08</v>
      </c>
      <c r="EB178" s="364">
        <v>2E-3</v>
      </c>
      <c r="EC178" s="342"/>
      <c r="ED178" s="350"/>
      <c r="EE178" s="365">
        <v>41.3</v>
      </c>
      <c r="EF178" s="365">
        <v>38.56</v>
      </c>
      <c r="EG178" s="373">
        <f t="shared" si="209"/>
        <v>39.93</v>
      </c>
      <c r="EH178" s="358">
        <v>1.55</v>
      </c>
      <c r="EI178" s="364">
        <v>4.4999999999999998E-2</v>
      </c>
      <c r="EJ178" s="342">
        <v>8.6159057535575512E-2</v>
      </c>
      <c r="EK178" s="350">
        <f t="shared" si="210"/>
        <v>5.7955645744858682E-3</v>
      </c>
      <c r="EL178" s="365"/>
      <c r="EM178" s="365"/>
      <c r="EN178" s="373"/>
      <c r="EO178" s="358"/>
      <c r="EP178" s="364"/>
      <c r="EQ178" s="342"/>
      <c r="ER178" s="350"/>
      <c r="ES178" s="365">
        <v>19.82</v>
      </c>
      <c r="ET178" s="365">
        <v>18.86</v>
      </c>
      <c r="EU178" s="373">
        <f t="shared" si="211"/>
        <v>19.34</v>
      </c>
      <c r="EV178" s="358">
        <v>0.65</v>
      </c>
      <c r="EW178" s="364">
        <v>5.0999999999999997E-2</v>
      </c>
      <c r="EX178" s="342"/>
      <c r="EY178" s="350"/>
      <c r="FA178" s="358">
        <v>4.61538</v>
      </c>
      <c r="FB178" s="358">
        <v>2.9627699999999999</v>
      </c>
      <c r="FE178" s="365"/>
      <c r="FH178" s="365"/>
      <c r="FI178" s="365"/>
      <c r="FJ178" s="358">
        <v>7.1882799999999998</v>
      </c>
      <c r="FK178" s="358">
        <v>1.2241500000000001</v>
      </c>
      <c r="FM178" s="358">
        <v>9.0183400000000002</v>
      </c>
      <c r="FO178" s="358">
        <v>2.1649099999999999</v>
      </c>
      <c r="FQ178" s="358">
        <v>1.4895</v>
      </c>
      <c r="FR178" s="358"/>
      <c r="FS178" s="365"/>
      <c r="FT178" s="358">
        <v>2.06711</v>
      </c>
      <c r="FU178" s="358"/>
      <c r="FV178" s="358"/>
      <c r="FW178" s="344">
        <f t="shared" si="213"/>
        <v>30.730439999999998</v>
      </c>
      <c r="FX178" s="342">
        <f t="shared" si="214"/>
        <v>0.11313135568502632</v>
      </c>
    </row>
    <row r="179" spans="1:180">
      <c r="A179" s="349">
        <v>41030</v>
      </c>
      <c r="B179" s="357">
        <v>40.29</v>
      </c>
      <c r="C179" s="357">
        <v>36.590000000000003</v>
      </c>
      <c r="D179" s="372">
        <f t="shared" si="152"/>
        <v>38.44</v>
      </c>
      <c r="E179" s="340">
        <v>1.84</v>
      </c>
      <c r="F179" s="338">
        <v>3.5699999999999996E-2</v>
      </c>
      <c r="G179" s="342">
        <f t="shared" si="202"/>
        <v>8.8879224222814468E-2</v>
      </c>
      <c r="H179" s="350">
        <f t="shared" si="167"/>
        <v>1.3757308945387042E-2</v>
      </c>
      <c r="I179" s="357">
        <v>33.93</v>
      </c>
      <c r="J179" s="357">
        <v>32.1</v>
      </c>
      <c r="K179" s="372">
        <f t="shared" si="203"/>
        <v>33.015000000000001</v>
      </c>
      <c r="L179" s="340">
        <v>1.38</v>
      </c>
      <c r="M179" s="338">
        <v>4.3700000000000003E-2</v>
      </c>
      <c r="N179" s="342">
        <f t="shared" si="218"/>
        <v>9.0385169691005185E-2</v>
      </c>
      <c r="O179" s="350">
        <f t="shared" si="219"/>
        <v>9.6034260956873122E-3</v>
      </c>
      <c r="W179" s="365"/>
      <c r="X179" s="365"/>
      <c r="Y179" s="343"/>
      <c r="Z179" s="365"/>
      <c r="AA179" s="364"/>
      <c r="AB179" s="342"/>
      <c r="AC179" s="374"/>
      <c r="AD179" s="365"/>
      <c r="AE179" s="365"/>
      <c r="AF179" s="343"/>
      <c r="AG179" s="365"/>
      <c r="AH179" s="364"/>
      <c r="AI179" s="374"/>
      <c r="AJ179" s="374"/>
      <c r="AY179" s="365">
        <v>44.38</v>
      </c>
      <c r="AZ179" s="365">
        <v>41.47</v>
      </c>
      <c r="BA179" s="373">
        <f t="shared" si="204"/>
        <v>42.924999999999997</v>
      </c>
      <c r="BB179" s="358">
        <v>1.52</v>
      </c>
      <c r="BC179" s="364">
        <v>2.4700000000000003E-2</v>
      </c>
      <c r="BD179" s="342"/>
      <c r="BE179" s="374"/>
      <c r="BF179" s="365"/>
      <c r="BG179" s="365"/>
      <c r="BH179" s="343"/>
      <c r="BI179" s="365"/>
      <c r="BJ179" s="364"/>
      <c r="BK179" s="342"/>
      <c r="BL179" s="374"/>
      <c r="BM179" s="365">
        <v>25.79</v>
      </c>
      <c r="BN179" s="365">
        <v>24.36</v>
      </c>
      <c r="BO179" s="373">
        <f t="shared" si="168"/>
        <v>25.074999999999999</v>
      </c>
      <c r="BP179" s="358">
        <v>0.96</v>
      </c>
      <c r="BQ179" s="364">
        <v>9.6300000000000011E-2</v>
      </c>
      <c r="BR179" s="342">
        <f t="shared" si="205"/>
        <v>0.14115324152750164</v>
      </c>
      <c r="BS179" s="350">
        <f t="shared" si="206"/>
        <v>3.5407764793233307E-2</v>
      </c>
      <c r="BT179" s="365">
        <v>46.66</v>
      </c>
      <c r="BU179" s="365">
        <v>44.87</v>
      </c>
      <c r="BV179" s="373">
        <f t="shared" si="154"/>
        <v>45.765000000000001</v>
      </c>
      <c r="BW179" s="358">
        <v>1.78</v>
      </c>
      <c r="BX179" s="364">
        <v>3.2500000000000001E-2</v>
      </c>
      <c r="BY179" s="342">
        <f t="shared" si="155"/>
        <v>7.5425462531018006E-2</v>
      </c>
      <c r="BZ179" s="350">
        <f t="shared" si="156"/>
        <v>3.3025983585521484E-3</v>
      </c>
      <c r="CH179" s="365">
        <v>87.73</v>
      </c>
      <c r="CI179" s="365">
        <v>81.099999999999994</v>
      </c>
      <c r="CJ179" s="373">
        <f t="shared" si="215"/>
        <v>84.414999999999992</v>
      </c>
      <c r="CK179" s="358">
        <v>2.44</v>
      </c>
      <c r="CL179" s="364">
        <v>0.11689999999999999</v>
      </c>
      <c r="CM179" s="342">
        <f t="shared" si="216"/>
        <v>0.15127264349756375</v>
      </c>
      <c r="CN179" s="350">
        <f t="shared" si="217"/>
        <v>4.481147782295028E-2</v>
      </c>
      <c r="CV179" s="365">
        <v>30.71</v>
      </c>
      <c r="CW179" s="365">
        <v>28.9</v>
      </c>
      <c r="CX179" s="373">
        <f t="shared" si="160"/>
        <v>29.805</v>
      </c>
      <c r="CY179" s="358">
        <v>1.2</v>
      </c>
      <c r="CZ179" s="364">
        <v>4.5499999999999999E-2</v>
      </c>
      <c r="DA179" s="342">
        <f t="shared" si="161"/>
        <v>9.0518242772650526E-2</v>
      </c>
      <c r="DB179" s="350">
        <f t="shared" si="162"/>
        <v>6.9324648310191478E-3</v>
      </c>
      <c r="DJ179" s="365">
        <v>49.84</v>
      </c>
      <c r="DK179" s="365">
        <v>46.52</v>
      </c>
      <c r="DL179" s="373">
        <f t="shared" si="171"/>
        <v>48.180000000000007</v>
      </c>
      <c r="DM179" s="358">
        <v>1.61</v>
      </c>
      <c r="DN179" s="364"/>
      <c r="DO179" s="342"/>
      <c r="DP179" s="350"/>
      <c r="DQ179" s="365">
        <v>43.42</v>
      </c>
      <c r="DR179" s="365">
        <v>41.03</v>
      </c>
      <c r="DS179" s="343">
        <f t="shared" si="207"/>
        <v>42.225000000000001</v>
      </c>
      <c r="DT179" s="365">
        <v>1.18</v>
      </c>
      <c r="DU179" s="364">
        <v>4.1500000000000002E-2</v>
      </c>
      <c r="DV179" s="342">
        <f>+((((((DT179/4)*(1+DU179)^0.25))/(DS179*0.95))+(1+DU179)^(0.25))^4)-1</f>
        <v>7.2476747778351447E-2</v>
      </c>
      <c r="DW179" s="350"/>
      <c r="DX179" s="365">
        <v>29.77</v>
      </c>
      <c r="DY179" s="365">
        <v>28.14</v>
      </c>
      <c r="DZ179" s="373">
        <f t="shared" si="208"/>
        <v>28.954999999999998</v>
      </c>
      <c r="EA179" s="358">
        <v>1.08</v>
      </c>
      <c r="EB179" s="364">
        <v>2E-3</v>
      </c>
      <c r="EC179" s="342"/>
      <c r="ED179" s="350"/>
      <c r="EE179" s="365">
        <v>40.69</v>
      </c>
      <c r="EF179" s="365">
        <v>37.93</v>
      </c>
      <c r="EG179" s="373">
        <f t="shared" si="209"/>
        <v>39.31</v>
      </c>
      <c r="EH179" s="358">
        <v>1.55</v>
      </c>
      <c r="EI179" s="364">
        <v>4.5999999999999999E-2</v>
      </c>
      <c r="EJ179" s="342">
        <v>8.7857821993846397E-2</v>
      </c>
      <c r="EK179" s="350">
        <f t="shared" si="210"/>
        <v>6.283119538836467E-3</v>
      </c>
      <c r="EL179" s="365"/>
      <c r="EM179" s="365"/>
      <c r="EN179" s="373"/>
      <c r="EO179" s="358"/>
      <c r="EP179" s="364"/>
      <c r="EQ179" s="342"/>
      <c r="ER179" s="350"/>
      <c r="ES179" s="365">
        <v>20.18</v>
      </c>
      <c r="ET179" s="365">
        <v>19.28</v>
      </c>
      <c r="EU179" s="373">
        <f t="shared" si="211"/>
        <v>19.73</v>
      </c>
      <c r="EV179" s="358">
        <v>0.65</v>
      </c>
      <c r="EW179" s="364">
        <v>5.0999999999999997E-2</v>
      </c>
      <c r="EX179" s="342"/>
      <c r="EY179" s="350"/>
      <c r="FA179" s="358">
        <v>4.3334399999999995</v>
      </c>
      <c r="FB179" s="358">
        <v>2.9745999999999997</v>
      </c>
      <c r="FE179" s="365"/>
      <c r="FH179" s="365"/>
      <c r="FI179" s="365"/>
      <c r="FJ179" s="358">
        <v>7.0227500000000003</v>
      </c>
      <c r="FK179" s="358">
        <v>1.2258499999999999</v>
      </c>
      <c r="FM179" s="358">
        <v>8.2933199999999996</v>
      </c>
      <c r="FO179" s="358">
        <v>2.1441300000000001</v>
      </c>
      <c r="FQ179" s="358"/>
      <c r="FR179" s="358"/>
      <c r="FS179" s="365"/>
      <c r="FT179" s="358">
        <v>2.0021400000000003</v>
      </c>
      <c r="FU179" s="358"/>
      <c r="FV179" s="358"/>
      <c r="FW179" s="344">
        <f t="shared" si="213"/>
        <v>27.996230000000001</v>
      </c>
      <c r="FX179" s="342">
        <f t="shared" si="214"/>
        <v>0.12009816038566569</v>
      </c>
    </row>
    <row r="180" spans="1:180">
      <c r="A180" s="349">
        <v>41061</v>
      </c>
      <c r="B180" s="357">
        <v>39.32</v>
      </c>
      <c r="C180" s="357">
        <v>36.72</v>
      </c>
      <c r="D180" s="372">
        <f t="shared" si="152"/>
        <v>38.019999999999996</v>
      </c>
      <c r="E180" s="340">
        <v>1.84</v>
      </c>
      <c r="F180" s="338">
        <v>3.5699999999999996E-2</v>
      </c>
      <c r="G180" s="342">
        <f t="shared" si="202"/>
        <v>8.9477885013253156E-2</v>
      </c>
      <c r="H180" s="350">
        <f t="shared" si="167"/>
        <v>1.9932132213833501E-2</v>
      </c>
      <c r="I180" s="357">
        <v>35.770000000000003</v>
      </c>
      <c r="J180" s="357">
        <v>32.520000000000003</v>
      </c>
      <c r="K180" s="372">
        <f t="shared" si="203"/>
        <v>34.145000000000003</v>
      </c>
      <c r="L180" s="340">
        <v>1.38</v>
      </c>
      <c r="M180" s="338">
        <v>4.3700000000000003E-2</v>
      </c>
      <c r="N180" s="342">
        <f t="shared" si="218"/>
        <v>8.8815566732915796E-2</v>
      </c>
      <c r="O180" s="350">
        <f t="shared" si="219"/>
        <v>1.3965516863355568E-2</v>
      </c>
      <c r="W180" s="365"/>
      <c r="X180" s="365"/>
      <c r="Y180" s="343"/>
      <c r="Z180" s="365"/>
      <c r="AA180" s="364"/>
      <c r="AB180" s="342"/>
      <c r="AC180" s="374"/>
      <c r="AD180" s="365"/>
      <c r="AE180" s="365"/>
      <c r="AF180" s="343"/>
      <c r="AG180" s="365"/>
      <c r="AH180" s="364"/>
      <c r="AI180" s="374"/>
      <c r="AJ180" s="374"/>
      <c r="AY180" s="365">
        <v>44.37</v>
      </c>
      <c r="AZ180" s="365">
        <v>41.11</v>
      </c>
      <c r="BA180" s="373">
        <f t="shared" si="204"/>
        <v>42.739999999999995</v>
      </c>
      <c r="BB180" s="358">
        <v>1.52</v>
      </c>
      <c r="BC180" s="364">
        <v>2.4700000000000003E-2</v>
      </c>
      <c r="BD180" s="342"/>
      <c r="BE180" s="374"/>
      <c r="BF180" s="365"/>
      <c r="BG180" s="365"/>
      <c r="BH180" s="343"/>
      <c r="BI180" s="365"/>
      <c r="BJ180" s="364"/>
      <c r="BK180" s="342"/>
      <c r="BL180" s="374"/>
      <c r="BM180" s="365">
        <v>25.47</v>
      </c>
      <c r="BN180" s="365">
        <v>24.03</v>
      </c>
      <c r="BO180" s="373">
        <f t="shared" si="168"/>
        <v>24.75</v>
      </c>
      <c r="BP180" s="358">
        <v>0.96</v>
      </c>
      <c r="BQ180" s="364">
        <v>0.08</v>
      </c>
      <c r="BR180" s="342">
        <f t="shared" si="205"/>
        <v>0.12477544920022954</v>
      </c>
      <c r="BS180" s="350">
        <f t="shared" si="206"/>
        <v>4.2826848855192376E-2</v>
      </c>
      <c r="BT180" s="365">
        <v>48.56</v>
      </c>
      <c r="BU180" s="365">
        <v>45.5</v>
      </c>
      <c r="BV180" s="373">
        <f t="shared" si="154"/>
        <v>47.03</v>
      </c>
      <c r="BW180" s="358">
        <v>1.78</v>
      </c>
      <c r="BX180" s="364">
        <v>4.4999999999999998E-2</v>
      </c>
      <c r="BY180" s="342">
        <f t="shared" si="155"/>
        <v>8.7259140610953301E-2</v>
      </c>
      <c r="BZ180" s="350">
        <f t="shared" si="156"/>
        <v>5.4326019493020784E-3</v>
      </c>
      <c r="CH180" s="365">
        <v>44.6</v>
      </c>
      <c r="CI180" s="365">
        <v>39.32</v>
      </c>
      <c r="CJ180" s="373">
        <f t="shared" si="215"/>
        <v>41.96</v>
      </c>
      <c r="CK180" s="358">
        <v>1.22</v>
      </c>
      <c r="CL180" s="364">
        <v>0.13289999999999999</v>
      </c>
      <c r="CM180" s="342"/>
      <c r="CN180" s="350"/>
      <c r="CV180" s="365">
        <v>33.03</v>
      </c>
      <c r="CW180" s="365">
        <v>29.71</v>
      </c>
      <c r="CX180" s="373">
        <f t="shared" si="160"/>
        <v>31.37</v>
      </c>
      <c r="CY180" s="358">
        <v>1.2</v>
      </c>
      <c r="CZ180" s="364">
        <v>4.5499999999999999E-2</v>
      </c>
      <c r="DA180" s="342">
        <f t="shared" si="161"/>
        <v>8.823851333915167E-2</v>
      </c>
      <c r="DB180" s="350">
        <f t="shared" si="162"/>
        <v>1.0025024515518807E-2</v>
      </c>
      <c r="DJ180" s="365">
        <v>51.9</v>
      </c>
      <c r="DK180" s="365">
        <v>47.46</v>
      </c>
      <c r="DL180" s="373">
        <f t="shared" si="171"/>
        <v>49.68</v>
      </c>
      <c r="DM180" s="358">
        <v>1.61</v>
      </c>
      <c r="DN180" s="364"/>
      <c r="DO180" s="342"/>
      <c r="DP180" s="342"/>
      <c r="DQ180" s="365">
        <v>44.64</v>
      </c>
      <c r="DR180" s="365">
        <v>39.46</v>
      </c>
      <c r="DS180" s="343">
        <f t="shared" si="207"/>
        <v>42.05</v>
      </c>
      <c r="DT180" s="365">
        <v>1.18</v>
      </c>
      <c r="DU180" s="364">
        <v>4.1500000000000002E-2</v>
      </c>
      <c r="DV180" s="342"/>
      <c r="DW180" s="350"/>
      <c r="DX180" s="365">
        <v>29.73</v>
      </c>
      <c r="DY180" s="365">
        <v>27.78</v>
      </c>
      <c r="DZ180" s="373">
        <f t="shared" si="208"/>
        <v>28.755000000000003</v>
      </c>
      <c r="EA180" s="358">
        <v>1.08</v>
      </c>
      <c r="EB180" s="364">
        <v>2E-3</v>
      </c>
      <c r="EC180" s="342"/>
      <c r="ED180" s="350"/>
      <c r="EE180" s="365">
        <v>41</v>
      </c>
      <c r="EF180" s="365">
        <v>37.65</v>
      </c>
      <c r="EG180" s="373">
        <f t="shared" si="209"/>
        <v>39.325000000000003</v>
      </c>
      <c r="EH180" s="358">
        <v>1.57</v>
      </c>
      <c r="EI180" s="364">
        <v>4.5999999999999999E-2</v>
      </c>
      <c r="EJ180" s="342">
        <v>8.8389582305807401E-2</v>
      </c>
      <c r="EK180" s="350">
        <f t="shared" si="210"/>
        <v>8.9180996204407236E-3</v>
      </c>
      <c r="EL180" s="365"/>
      <c r="EM180" s="365"/>
      <c r="EN180" s="373"/>
      <c r="EO180" s="358"/>
      <c r="EP180" s="364"/>
      <c r="EQ180" s="342"/>
      <c r="ER180" s="350"/>
      <c r="ES180" s="365">
        <v>21.47</v>
      </c>
      <c r="ET180" s="365">
        <v>19.57</v>
      </c>
      <c r="EU180" s="373">
        <f t="shared" si="211"/>
        <v>20.52</v>
      </c>
      <c r="EV180" s="358">
        <v>0.65</v>
      </c>
      <c r="EW180" s="364">
        <v>5.0999999999999997E-2</v>
      </c>
      <c r="EX180" s="342"/>
      <c r="EY180" s="350"/>
      <c r="FA180" s="358">
        <v>4.5762700000000001</v>
      </c>
      <c r="FB180" s="358">
        <v>3.2302900000000001</v>
      </c>
      <c r="FE180" s="365"/>
      <c r="FH180" s="365"/>
      <c r="FI180" s="365"/>
      <c r="FJ180" s="358">
        <v>7.0511599999999994</v>
      </c>
      <c r="FK180" s="358">
        <v>1.2789999999999999</v>
      </c>
      <c r="FM180" s="358"/>
      <c r="FO180" s="358">
        <v>2.3340000000000001</v>
      </c>
      <c r="FQ180" s="358"/>
      <c r="FR180" s="358"/>
      <c r="FS180" s="365"/>
      <c r="FT180" s="358">
        <v>2.0727399999999996</v>
      </c>
      <c r="FU180" s="358"/>
      <c r="FV180" s="358"/>
      <c r="FW180" s="344">
        <f t="shared" si="213"/>
        <v>20.54346</v>
      </c>
      <c r="FX180" s="342">
        <f t="shared" si="214"/>
        <v>0.10110022401764306</v>
      </c>
    </row>
    <row r="181" spans="1:180">
      <c r="A181" s="349">
        <v>41091</v>
      </c>
      <c r="B181" s="357">
        <v>40.99</v>
      </c>
      <c r="C181" s="357">
        <v>38.450000000000003</v>
      </c>
      <c r="D181" s="372">
        <f t="shared" si="152"/>
        <v>39.72</v>
      </c>
      <c r="E181" s="340">
        <v>1.84</v>
      </c>
      <c r="F181" s="338">
        <v>3.5699999999999996E-2</v>
      </c>
      <c r="G181" s="342">
        <f t="shared" si="202"/>
        <v>8.7134231230793224E-2</v>
      </c>
      <c r="H181" s="350">
        <f t="shared" si="167"/>
        <v>1.5812573148492031E-2</v>
      </c>
      <c r="I181" s="357">
        <v>37.33</v>
      </c>
      <c r="J181" s="357">
        <v>35.04</v>
      </c>
      <c r="K181" s="372">
        <f t="shared" si="203"/>
        <v>36.185000000000002</v>
      </c>
      <c r="L181" s="340">
        <v>1.38</v>
      </c>
      <c r="M181" s="338">
        <v>4.3700000000000003E-2</v>
      </c>
      <c r="N181" s="342">
        <f t="shared" si="218"/>
        <v>8.6233882656616467E-2</v>
      </c>
      <c r="O181" s="350">
        <f t="shared" si="219"/>
        <v>1.1046420142665842E-2</v>
      </c>
      <c r="W181" s="365"/>
      <c r="X181" s="365"/>
      <c r="Y181" s="343"/>
      <c r="Z181" s="365"/>
      <c r="AA181" s="364"/>
      <c r="AB181" s="342"/>
      <c r="AC181" s="374"/>
      <c r="AD181" s="365"/>
      <c r="AE181" s="365"/>
      <c r="AF181" s="343"/>
      <c r="AG181" s="365"/>
      <c r="AH181" s="364"/>
      <c r="AI181" s="374"/>
      <c r="AJ181" s="374"/>
      <c r="AR181" s="357">
        <v>41.88</v>
      </c>
      <c r="AS181" s="357">
        <v>39.630000000000003</v>
      </c>
      <c r="AT181" s="372">
        <f>AVERAGE(AR181:AS181)</f>
        <v>40.755000000000003</v>
      </c>
      <c r="AU181" s="340">
        <v>1.66</v>
      </c>
      <c r="AV181" s="338">
        <v>5.2999999999999999E-2</v>
      </c>
      <c r="AW181" s="342">
        <f>+((((((AU181/4)*(1+AV181)^0.25))/(AT181*0.95))+(1+AV181)^(0.25))^4)-1</f>
        <v>9.8878402297676304E-2</v>
      </c>
      <c r="AX181" s="350">
        <f>AW181*($FG181/$FW181)</f>
        <v>3.5356594703721857E-3</v>
      </c>
      <c r="AY181" s="365">
        <v>46.7</v>
      </c>
      <c r="AZ181" s="365">
        <v>43.4</v>
      </c>
      <c r="BA181" s="373">
        <f t="shared" si="204"/>
        <v>45.05</v>
      </c>
      <c r="BB181" s="358">
        <v>1.52</v>
      </c>
      <c r="BC181" s="364">
        <v>2.4700000000000003E-2</v>
      </c>
      <c r="BD181" s="342"/>
      <c r="BE181" s="374"/>
      <c r="BF181" s="365"/>
      <c r="BG181" s="365"/>
      <c r="BH181" s="343"/>
      <c r="BI181" s="365"/>
      <c r="BJ181" s="364"/>
      <c r="BK181" s="342"/>
      <c r="BL181" s="374"/>
      <c r="BM181" s="365">
        <v>26.15</v>
      </c>
      <c r="BN181" s="365">
        <v>24.25</v>
      </c>
      <c r="BO181" s="373">
        <f t="shared" si="168"/>
        <v>25.2</v>
      </c>
      <c r="BP181" s="358">
        <v>0.96</v>
      </c>
      <c r="BQ181" s="364">
        <v>0.08</v>
      </c>
      <c r="BR181" s="342">
        <f t="shared" si="205"/>
        <v>0.12396388633867494</v>
      </c>
      <c r="BS181" s="350">
        <f t="shared" si="206"/>
        <v>3.4662338287181522E-2</v>
      </c>
      <c r="BT181" s="365">
        <v>49.74</v>
      </c>
      <c r="BU181" s="365">
        <v>46.35</v>
      </c>
      <c r="BV181" s="373">
        <f t="shared" si="154"/>
        <v>48.045000000000002</v>
      </c>
      <c r="BW181" s="358">
        <v>1.78</v>
      </c>
      <c r="BX181" s="364">
        <v>4.4999999999999998E-2</v>
      </c>
      <c r="BY181" s="342">
        <f t="shared" si="155"/>
        <v>8.6353340412405277E-2</v>
      </c>
      <c r="BZ181" s="350">
        <f t="shared" si="156"/>
        <v>4.378576368658689E-3</v>
      </c>
      <c r="CH181" s="365">
        <v>45.94</v>
      </c>
      <c r="CI181" s="365">
        <v>42.03</v>
      </c>
      <c r="CJ181" s="373">
        <f>AVERAGE(CH181:CI181)</f>
        <v>43.984999999999999</v>
      </c>
      <c r="CK181" s="358">
        <v>1.32</v>
      </c>
      <c r="CL181" s="364">
        <v>0.13289999999999999</v>
      </c>
      <c r="CM181" s="342"/>
      <c r="CN181" s="350"/>
      <c r="CV181" s="365">
        <v>32.89</v>
      </c>
      <c r="CW181" s="365">
        <v>31.14</v>
      </c>
      <c r="CX181" s="373">
        <f t="shared" si="160"/>
        <v>32.015000000000001</v>
      </c>
      <c r="CY181" s="358">
        <v>1.2</v>
      </c>
      <c r="CZ181" s="364">
        <v>4.5499999999999999E-2</v>
      </c>
      <c r="DA181" s="342">
        <f t="shared" si="161"/>
        <v>8.7364752443637839E-2</v>
      </c>
      <c r="DB181" s="350">
        <f t="shared" si="162"/>
        <v>8.086101828804983E-3</v>
      </c>
      <c r="DJ181" s="365">
        <v>53.53</v>
      </c>
      <c r="DK181" s="365">
        <v>50.93</v>
      </c>
      <c r="DL181" s="373">
        <f t="shared" si="171"/>
        <v>52.230000000000004</v>
      </c>
      <c r="DM181" s="358">
        <v>1.61</v>
      </c>
      <c r="DN181" s="364"/>
      <c r="DO181" s="342"/>
      <c r="DP181" s="350"/>
      <c r="DQ181" s="365">
        <v>46.08</v>
      </c>
      <c r="DR181" s="365">
        <v>43.34</v>
      </c>
      <c r="DS181" s="343">
        <f t="shared" si="207"/>
        <v>44.71</v>
      </c>
      <c r="DT181" s="365">
        <v>1.18</v>
      </c>
      <c r="DU181" s="364">
        <v>4.1500000000000002E-2</v>
      </c>
      <c r="DV181" s="342"/>
      <c r="DW181" s="350"/>
      <c r="DX181" s="365">
        <v>31.51</v>
      </c>
      <c r="DY181" s="365">
        <v>29.52</v>
      </c>
      <c r="DZ181" s="373">
        <f t="shared" si="208"/>
        <v>30.515000000000001</v>
      </c>
      <c r="EA181" s="358">
        <v>1.08</v>
      </c>
      <c r="EB181" s="364">
        <v>2E-3</v>
      </c>
      <c r="EC181" s="342"/>
      <c r="ED181" s="350"/>
      <c r="EE181" s="365">
        <v>41.53</v>
      </c>
      <c r="EF181" s="365">
        <v>39.130000000000003</v>
      </c>
      <c r="EG181" s="373">
        <f t="shared" si="209"/>
        <v>40.33</v>
      </c>
      <c r="EH181" s="358">
        <v>1.57</v>
      </c>
      <c r="EI181" s="364">
        <v>4.5999999999999999E-2</v>
      </c>
      <c r="EJ181" s="342">
        <v>8.7317866745799888E-2</v>
      </c>
      <c r="EK181" s="350">
        <f t="shared" si="210"/>
        <v>7.1771173838350889E-3</v>
      </c>
      <c r="EL181" s="365"/>
      <c r="EM181" s="365"/>
      <c r="EN181" s="373"/>
      <c r="EO181" s="358"/>
      <c r="EP181" s="364"/>
      <c r="EQ181" s="342"/>
      <c r="ER181" s="350"/>
      <c r="ES181" s="365">
        <v>21.31</v>
      </c>
      <c r="ET181" s="365">
        <v>19.54</v>
      </c>
      <c r="EU181" s="373">
        <f t="shared" si="211"/>
        <v>20.424999999999997</v>
      </c>
      <c r="EV181" s="358">
        <v>0.65</v>
      </c>
      <c r="EW181" s="364">
        <v>5.0999999999999997E-2</v>
      </c>
      <c r="EX181" s="342">
        <v>8.6651858360381251E-2</v>
      </c>
      <c r="EY181" s="350">
        <f>EX181*($FV181/$FW181)</f>
        <v>1.2962904635675591E-2</v>
      </c>
      <c r="FA181" s="358">
        <v>4.5762700000000001</v>
      </c>
      <c r="FB181" s="358">
        <v>3.2302900000000001</v>
      </c>
      <c r="FE181" s="365"/>
      <c r="FG181" s="358">
        <v>0.90171000000000001</v>
      </c>
      <c r="FH181" s="365"/>
      <c r="FI181" s="365"/>
      <c r="FJ181" s="358">
        <v>7.0511599999999994</v>
      </c>
      <c r="FK181" s="358">
        <v>1.2786500000000001</v>
      </c>
      <c r="FM181" s="358"/>
      <c r="FO181" s="358">
        <v>2.3340000000000001</v>
      </c>
      <c r="FQ181" s="358"/>
      <c r="FR181" s="358"/>
      <c r="FS181" s="365"/>
      <c r="FT181" s="358">
        <v>2.0727399999999996</v>
      </c>
      <c r="FU181" s="358"/>
      <c r="FV181" s="358">
        <v>3.77244</v>
      </c>
      <c r="FW181" s="344">
        <f t="shared" si="213"/>
        <v>25.21726</v>
      </c>
      <c r="FX181" s="342">
        <f>SUM(H181,O181,V181,AC181,AJ181,AQ181,AX181,BE181,BL181,BS181,BZ181,CG181,CN181,CU181,DB181,DI181,DP181,DW181,ED181,EK181,ER181,EY181)</f>
        <v>9.766169126568594E-2</v>
      </c>
    </row>
    <row r="182" spans="1:180">
      <c r="A182" s="349">
        <v>41122</v>
      </c>
      <c r="B182" s="357">
        <v>41.95</v>
      </c>
      <c r="C182" s="357">
        <v>39.050800000000002</v>
      </c>
      <c r="D182" s="372">
        <f>AVERAGE(B182:C182)</f>
        <v>40.500399999999999</v>
      </c>
      <c r="E182" s="340">
        <v>1.84</v>
      </c>
      <c r="F182" s="338">
        <v>4.0500000000000001E-2</v>
      </c>
      <c r="G182" s="342">
        <f>+((((((E182/4)*(1+F182)^0.25))/(D182*0.95))+(1+F182)^(0.25))^4)-1</f>
        <v>9.1159112647573037E-2</v>
      </c>
      <c r="H182" s="350">
        <f>G182*($FA182/$FW182)</f>
        <v>1.6703786154078214E-2</v>
      </c>
      <c r="I182" s="357">
        <v>37.1</v>
      </c>
      <c r="J182" s="357">
        <v>34.85</v>
      </c>
      <c r="K182" s="372">
        <f>AVERAGE(I182:J182)</f>
        <v>35.975000000000001</v>
      </c>
      <c r="L182" s="340">
        <v>1.38</v>
      </c>
      <c r="M182" s="338">
        <v>5.5500000000000001E-2</v>
      </c>
      <c r="N182" s="342">
        <f>+((((((L182/4)*(1+M182)^0.25))/(K182*0.95))+(1+M182)^(0.25))^4)-1</f>
        <v>9.8769657420866075E-2</v>
      </c>
      <c r="O182" s="350">
        <f>N182*($FB182/$FW182)</f>
        <v>1.2292654434778364E-2</v>
      </c>
      <c r="W182" s="365"/>
      <c r="X182" s="365"/>
      <c r="Y182" s="343"/>
      <c r="Z182" s="365"/>
      <c r="AA182" s="364"/>
      <c r="AB182" s="342"/>
      <c r="AC182" s="374"/>
      <c r="AD182" s="365"/>
      <c r="AE182" s="365"/>
      <c r="AF182" s="343"/>
      <c r="AG182" s="365"/>
      <c r="AH182" s="364"/>
      <c r="AI182" s="374"/>
      <c r="AJ182" s="374"/>
      <c r="AR182" s="357"/>
      <c r="AS182" s="357"/>
      <c r="AT182" s="372"/>
      <c r="AU182" s="340"/>
      <c r="AV182" s="338"/>
      <c r="AY182" s="365">
        <v>46.72</v>
      </c>
      <c r="AZ182" s="365">
        <v>44.71</v>
      </c>
      <c r="BA182" s="373">
        <f>AVERAGE(AY182:AZ182)</f>
        <v>45.715000000000003</v>
      </c>
      <c r="BB182" s="358">
        <v>1.52</v>
      </c>
      <c r="BC182" s="364">
        <v>2.4700000000000003E-2</v>
      </c>
      <c r="BD182" s="342"/>
      <c r="BE182" s="374"/>
      <c r="BF182" s="365"/>
      <c r="BG182" s="365"/>
      <c r="BH182" s="343"/>
      <c r="BI182" s="365"/>
      <c r="BJ182" s="364"/>
      <c r="BK182" s="342"/>
      <c r="BL182" s="374"/>
      <c r="BM182" s="365">
        <v>26.09</v>
      </c>
      <c r="BN182" s="365">
        <v>23.933900000000001</v>
      </c>
      <c r="BO182" s="373">
        <f>AVERAGE(BM182:BN182)</f>
        <v>25.011949999999999</v>
      </c>
      <c r="BP182" s="358">
        <v>0.96</v>
      </c>
      <c r="BQ182" s="364">
        <v>8.6999999999999994E-2</v>
      </c>
      <c r="BR182" s="342">
        <f>+((((((BP182/4)*(1+BQ182)^0.25))/(BO182*0.95))+(1+BQ182)^(0.25))^4)-1</f>
        <v>0.13158655022263788</v>
      </c>
      <c r="BS182" s="350">
        <f>BR182*(FJ182/$FW182)</f>
        <v>3.6147774718012414E-2</v>
      </c>
      <c r="BT182" s="365">
        <v>50.08</v>
      </c>
      <c r="BU182" s="365">
        <v>46.04</v>
      </c>
      <c r="BV182" s="373">
        <f>AVERAGE(BT182:BU182)</f>
        <v>48.06</v>
      </c>
      <c r="BW182" s="358">
        <v>1.78</v>
      </c>
      <c r="BX182" s="364">
        <v>4.4999999999999998E-2</v>
      </c>
      <c r="BY182" s="342">
        <f t="shared" si="155"/>
        <v>8.6340245242747971E-2</v>
      </c>
      <c r="BZ182" s="350">
        <f t="shared" si="156"/>
        <v>4.3174036769153615E-3</v>
      </c>
      <c r="CH182" s="365">
        <v>46.07</v>
      </c>
      <c r="CI182" s="365">
        <v>41.92</v>
      </c>
      <c r="CJ182" s="373">
        <f>AVERAGE(CH182:CI182)</f>
        <v>43.995000000000005</v>
      </c>
      <c r="CK182" s="358">
        <v>1.32</v>
      </c>
      <c r="CL182" s="364">
        <v>0.13189999999999999</v>
      </c>
      <c r="CM182" s="342"/>
      <c r="CN182" s="350"/>
      <c r="CV182" s="365">
        <v>32.42</v>
      </c>
      <c r="CW182" s="365">
        <v>31.03</v>
      </c>
      <c r="CX182" s="373">
        <f>AVERAGE(CV182:CW182)</f>
        <v>31.725000000000001</v>
      </c>
      <c r="CY182" s="358">
        <v>1.2</v>
      </c>
      <c r="CZ182" s="364">
        <v>4.5499999999999999E-2</v>
      </c>
      <c r="DA182" s="342">
        <f>+((((((CY182/4)*(1+CZ182)^0.25))/(CX182*0.95))+(1+CZ182)^(0.25))^4)-1</f>
        <v>8.7753145192041915E-2</v>
      </c>
      <c r="DB182" s="350">
        <f>DA182*($FO182/$FW182)</f>
        <v>7.6656239971571389E-3</v>
      </c>
      <c r="DJ182" s="365">
        <v>53.98</v>
      </c>
      <c r="DK182" s="365">
        <v>50.5</v>
      </c>
      <c r="DL182" s="373">
        <f>AVERAGE(DJ182:DK182)</f>
        <v>52.239999999999995</v>
      </c>
      <c r="DM182" s="358">
        <v>1.61</v>
      </c>
      <c r="DN182" s="364">
        <v>0.06</v>
      </c>
      <c r="DO182" s="342">
        <f t="shared" ref="DO182:DO183" si="220">+((((((DM182/4)*(1+DN182)^0.25))/(DL182*0.95))+(1+DN182)^(0.25))^4)-1</f>
        <v>9.4808457835816595E-2</v>
      </c>
      <c r="DP182" s="342">
        <f t="shared" ref="DP182:DP188" si="221">DO182*($FQ182/$FW182)</f>
        <v>5.8716721163623977E-3</v>
      </c>
      <c r="DQ182" s="365">
        <v>45.622500000000002</v>
      </c>
      <c r="DR182" s="365">
        <v>42.188099999999999</v>
      </c>
      <c r="DS182" s="343">
        <f>AVERAGE(DQ182:DR182)</f>
        <v>43.905299999999997</v>
      </c>
      <c r="DT182" s="365">
        <v>1.18</v>
      </c>
      <c r="DU182" s="364">
        <v>4.1500000000000002E-2</v>
      </c>
      <c r="DV182" s="342"/>
      <c r="DW182" s="350"/>
      <c r="DX182" s="365">
        <v>31.28</v>
      </c>
      <c r="DY182" s="365">
        <v>30.04</v>
      </c>
      <c r="DZ182" s="373">
        <f>AVERAGE(DX182:DY182)</f>
        <v>30.66</v>
      </c>
      <c r="EA182" s="358">
        <v>1.08</v>
      </c>
      <c r="EB182" s="364"/>
      <c r="EC182" s="342"/>
      <c r="ED182" s="350"/>
      <c r="EE182" s="365">
        <v>41.479500000000002</v>
      </c>
      <c r="EF182" s="365">
        <v>38.97</v>
      </c>
      <c r="EG182" s="373">
        <f>AVERAGE(EE182:EF182)</f>
        <v>40.22475</v>
      </c>
      <c r="EH182" s="358">
        <v>1.57</v>
      </c>
      <c r="EI182" s="364">
        <v>4.8000000000000001E-2</v>
      </c>
      <c r="EJ182" s="342">
        <v>8.9506768107068702E-2</v>
      </c>
      <c r="EK182" s="350">
        <f>EJ182*($FT182/$FW182)</f>
        <v>7.1625887111000219E-3</v>
      </c>
      <c r="EL182" s="365"/>
      <c r="EM182" s="365"/>
      <c r="EN182" s="373"/>
      <c r="EO182" s="358"/>
      <c r="EP182" s="364"/>
      <c r="EQ182" s="342"/>
      <c r="ER182" s="350"/>
      <c r="ES182" s="365">
        <v>20.7</v>
      </c>
      <c r="ET182" s="365">
        <v>19.63</v>
      </c>
      <c r="EU182" s="373">
        <f>AVERAGE(ES182:ET182)</f>
        <v>20.164999999999999</v>
      </c>
      <c r="EV182" s="358">
        <v>0.68</v>
      </c>
      <c r="EW182" s="364">
        <v>0.05</v>
      </c>
      <c r="EX182" s="342">
        <v>8.7770528636734069E-2</v>
      </c>
      <c r="EY182" s="350">
        <f>EX182*($FV182/$FW182)</f>
        <v>1.2137218146136771E-2</v>
      </c>
      <c r="FA182" s="358">
        <v>4.80992</v>
      </c>
      <c r="FB182" s="358">
        <v>3.2669699999999997</v>
      </c>
      <c r="FE182" s="365"/>
      <c r="FH182" s="365"/>
      <c r="FI182" s="365"/>
      <c r="FJ182" s="358">
        <v>7.21096</v>
      </c>
      <c r="FK182" s="358">
        <v>1.3126</v>
      </c>
      <c r="FM182" s="358"/>
      <c r="FO182" s="358">
        <v>2.2930199999999998</v>
      </c>
      <c r="FQ182" s="358">
        <v>1.6256900000000001</v>
      </c>
      <c r="FR182" s="358"/>
      <c r="FS182" s="365"/>
      <c r="FT182" s="358">
        <v>2.1005700000000003</v>
      </c>
      <c r="FU182" s="358"/>
      <c r="FV182" s="358">
        <v>3.6298900000000001</v>
      </c>
      <c r="FW182" s="344">
        <f t="shared" si="213"/>
        <v>26.249619999999997</v>
      </c>
      <c r="FX182" s="342">
        <f>SUM(H182,O182,V182,AC182,AJ182,AQ182,AX182,BE182,BL182,BS182,BZ182,CG182,CN182,CU182,DB182,DI182,DP182,DW182,ED182,EK182,ER182,EY182)</f>
        <v>0.10229872195454071</v>
      </c>
    </row>
    <row r="183" spans="1:180">
      <c r="A183" s="349">
        <v>41153</v>
      </c>
      <c r="B183" s="357">
        <v>41.72</v>
      </c>
      <c r="C183" s="357">
        <v>39.72</v>
      </c>
      <c r="D183" s="372">
        <f>AVERAGE(B183:C183)</f>
        <v>40.72</v>
      </c>
      <c r="E183" s="340">
        <v>1.84</v>
      </c>
      <c r="F183" s="338">
        <v>4.0500000000000001E-2</v>
      </c>
      <c r="G183" s="342">
        <f>+((((((E183/4)*(1+F183)^0.25))/(D183*0.95))+(1+F183)^(0.25))^4)-1</f>
        <v>9.0881048786252139E-2</v>
      </c>
      <c r="H183" s="350">
        <f>G183*($FA183/$FW183)</f>
        <v>1.9362005573765155E-2</v>
      </c>
      <c r="I183" s="357">
        <v>36.520000000000003</v>
      </c>
      <c r="J183" s="357">
        <v>34.909999999999997</v>
      </c>
      <c r="K183" s="372">
        <f>AVERAGE(I183:J183)</f>
        <v>35.715000000000003</v>
      </c>
      <c r="L183" s="340">
        <v>1.38</v>
      </c>
      <c r="M183" s="338">
        <v>5.5E-2</v>
      </c>
      <c r="N183" s="342">
        <f>+((((((L183/4)*(1+M183)^0.25))/(K183*0.95))+(1+M183)^(0.25))^4)-1</f>
        <v>9.8568801969183051E-2</v>
      </c>
      <c r="O183" s="350">
        <f>N183*($FB183/$FW183)</f>
        <v>1.3917850119869155E-2</v>
      </c>
      <c r="W183" s="357">
        <v>55.59</v>
      </c>
      <c r="X183" s="357">
        <v>50.820500000000003</v>
      </c>
      <c r="Y183" s="372">
        <f>AVERAGE(W183:X183)</f>
        <v>53.205250000000007</v>
      </c>
      <c r="Z183" s="340">
        <v>0.56000000000000005</v>
      </c>
      <c r="AA183" s="338">
        <v>9.0999999999999998E-2</v>
      </c>
      <c r="AB183" s="342"/>
      <c r="AC183" s="350"/>
      <c r="AD183" s="365"/>
      <c r="AE183" s="365"/>
      <c r="AF183" s="343"/>
      <c r="AG183" s="365"/>
      <c r="AH183" s="364"/>
      <c r="AI183" s="374"/>
      <c r="AJ183" s="374"/>
      <c r="AR183" s="357"/>
      <c r="AS183" s="357"/>
      <c r="AT183" s="372"/>
      <c r="AU183" s="340"/>
      <c r="AV183" s="338"/>
      <c r="AY183" s="365">
        <v>47.53</v>
      </c>
      <c r="AZ183" s="365">
        <v>44.54</v>
      </c>
      <c r="BA183" s="373">
        <f>AVERAGE(AY183:AZ183)</f>
        <v>46.034999999999997</v>
      </c>
      <c r="BB183" s="358">
        <v>1.6</v>
      </c>
      <c r="BC183" s="364">
        <v>2.7000000000000003E-2</v>
      </c>
      <c r="BD183" s="342"/>
      <c r="BE183" s="374"/>
      <c r="BF183" s="365"/>
      <c r="BG183" s="365"/>
      <c r="BH183" s="343"/>
      <c r="BI183" s="365"/>
      <c r="BJ183" s="364"/>
      <c r="BK183" s="342"/>
      <c r="BL183" s="374"/>
      <c r="BM183" s="365">
        <v>25.835000000000001</v>
      </c>
      <c r="BN183" s="365">
        <v>24.31</v>
      </c>
      <c r="BO183" s="373">
        <f>AVERAGE(BM183:BN183)</f>
        <v>25.072499999999998</v>
      </c>
      <c r="BP183" s="358">
        <v>0.96</v>
      </c>
      <c r="BQ183" s="364">
        <v>0.08</v>
      </c>
      <c r="BR183" s="342">
        <f>+((((((BP183/4)*(1+BQ183)^0.25))/(BO183*0.95))+(1+BQ183)^(0.25))^4)-1</f>
        <v>0.12419082721070085</v>
      </c>
      <c r="BS183" s="350">
        <f>BR183*(FJ183/$FW183)</f>
        <v>4.0032728767369033E-2</v>
      </c>
      <c r="BT183" s="365">
        <v>50.16</v>
      </c>
      <c r="BU183" s="365">
        <v>48.01</v>
      </c>
      <c r="BV183" s="373">
        <f>AVERAGE(BT183:BU183)</f>
        <v>49.084999999999994</v>
      </c>
      <c r="BW183" s="358">
        <v>1.78</v>
      </c>
      <c r="BX183" s="364">
        <v>4.4999999999999998E-2</v>
      </c>
      <c r="BY183" s="342">
        <f t="shared" si="155"/>
        <v>8.5464636952425677E-2</v>
      </c>
      <c r="BZ183" s="350">
        <f t="shared" si="156"/>
        <v>5.0451466953448107E-3</v>
      </c>
      <c r="CH183" s="365">
        <v>49.36</v>
      </c>
      <c r="CI183" s="365">
        <v>44.39</v>
      </c>
      <c r="CJ183" s="373">
        <f>AVERAGE(CH183:CI183)</f>
        <v>46.875</v>
      </c>
      <c r="CK183" s="358">
        <v>1.32</v>
      </c>
      <c r="CL183" s="364">
        <v>0.14349999999999999</v>
      </c>
      <c r="CM183" s="342"/>
      <c r="CN183" s="350"/>
      <c r="CV183" s="365">
        <v>33.72</v>
      </c>
      <c r="CW183" s="365">
        <v>31.16</v>
      </c>
      <c r="CX183" s="373">
        <f>AVERAGE(CV183:CW183)</f>
        <v>32.44</v>
      </c>
      <c r="CY183" s="358">
        <v>1.2</v>
      </c>
      <c r="CZ183" s="364">
        <v>5.3499999999999999E-2</v>
      </c>
      <c r="DA183" s="342">
        <f>+((((((CY183/4)*(1+CZ183)^0.25))/(CX183*0.95))+(1+CZ183)^(0.25))^4)-1</f>
        <v>9.5124367445199587E-2</v>
      </c>
      <c r="DB183" s="350">
        <f>DA183*($FO183/$FW183)</f>
        <v>9.7026822842673759E-3</v>
      </c>
      <c r="DJ183" s="365">
        <v>53.809899999999999</v>
      </c>
      <c r="DK183" s="365">
        <v>50.51</v>
      </c>
      <c r="DL183" s="373">
        <f>AVERAGE(DJ183:DK183)</f>
        <v>52.159949999999995</v>
      </c>
      <c r="DM183" s="358">
        <v>1.61</v>
      </c>
      <c r="DN183" s="364">
        <v>0.06</v>
      </c>
      <c r="DO183" s="342">
        <f t="shared" si="220"/>
        <v>9.4862528460835094E-2</v>
      </c>
      <c r="DP183" s="342">
        <f t="shared" si="221"/>
        <v>6.8080518499133505E-3</v>
      </c>
      <c r="DQ183" s="365">
        <v>45.08</v>
      </c>
      <c r="DR183" s="365">
        <v>42.45</v>
      </c>
      <c r="DS183" s="343">
        <f>AVERAGE(DQ183:DR183)</f>
        <v>43.765000000000001</v>
      </c>
      <c r="DT183" s="365">
        <v>1.18</v>
      </c>
      <c r="DU183" s="364">
        <v>4.0500000000000001E-2</v>
      </c>
      <c r="DV183" s="342"/>
      <c r="DW183" s="350"/>
      <c r="DX183" s="365">
        <v>31.87</v>
      </c>
      <c r="DY183" s="365">
        <v>30.27</v>
      </c>
      <c r="DZ183" s="373">
        <f>AVERAGE(DX183:DY183)</f>
        <v>31.07</v>
      </c>
      <c r="EA183" s="358">
        <v>1.08</v>
      </c>
      <c r="EB183" s="364"/>
      <c r="EC183" s="342"/>
      <c r="ED183" s="350"/>
      <c r="EE183" s="365">
        <v>41.13</v>
      </c>
      <c r="EF183" s="365">
        <v>38.99</v>
      </c>
      <c r="EG183" s="373">
        <f>AVERAGE(EE183:EF183)</f>
        <v>40.06</v>
      </c>
      <c r="EH183" s="358">
        <v>1.6</v>
      </c>
      <c r="EI183" s="364">
        <v>5.5999999999999994E-2</v>
      </c>
      <c r="EJ183" s="342">
        <v>9.881265391167493E-2</v>
      </c>
      <c r="EK183" s="350">
        <f>EJ183*($FT183/$FW183)</f>
        <v>8.9529067079297826E-3</v>
      </c>
      <c r="EL183" s="365"/>
      <c r="EM183" s="365"/>
      <c r="EN183" s="373"/>
      <c r="EO183" s="358"/>
      <c r="EP183" s="364"/>
      <c r="EQ183" s="342"/>
      <c r="ER183" s="350"/>
      <c r="ES183" s="365">
        <v>20.34</v>
      </c>
      <c r="ET183" s="365">
        <v>19.23</v>
      </c>
      <c r="EU183" s="373">
        <f>AVERAGE(ES183:ET183)</f>
        <v>19.785</v>
      </c>
      <c r="EV183" s="358">
        <v>0.68</v>
      </c>
      <c r="EW183" s="364">
        <v>4.4999999999999998E-2</v>
      </c>
      <c r="EX183" s="342"/>
      <c r="EY183" s="350"/>
      <c r="FA183" s="358">
        <v>4.8205</v>
      </c>
      <c r="FB183" s="358">
        <v>3.1948300000000001</v>
      </c>
      <c r="FD183" s="376"/>
      <c r="FE183" s="365"/>
      <c r="FH183" s="365"/>
      <c r="FI183" s="365"/>
      <c r="FJ183" s="358">
        <v>7.2935799999999995</v>
      </c>
      <c r="FK183" s="358">
        <v>1.33568</v>
      </c>
      <c r="FM183" s="358"/>
      <c r="FO183" s="358">
        <v>2.30789</v>
      </c>
      <c r="FQ183" s="358">
        <v>1.62384</v>
      </c>
      <c r="FR183" s="358"/>
      <c r="FS183" s="365"/>
      <c r="FT183" s="358">
        <v>2.0500599999999998</v>
      </c>
      <c r="FU183" s="358"/>
      <c r="FV183" s="358"/>
      <c r="FW183" s="344">
        <f t="shared" si="213"/>
        <v>22.626380000000001</v>
      </c>
      <c r="FX183" s="342">
        <f>SUM(H183,O183,V183,AC183,AJ183,AQ183,AX183,BE183,BL183,BS183,BZ183,CG183,CN183,CU183,DB183,DI183,DP183,DW183,ED183,EK183,ER183,EY183)</f>
        <v>0.10382137199845867</v>
      </c>
    </row>
    <row r="184" spans="1:180">
      <c r="A184" s="349">
        <v>41183</v>
      </c>
      <c r="B184" s="357">
        <v>41.71</v>
      </c>
      <c r="C184" s="357">
        <v>39.65</v>
      </c>
      <c r="D184" s="372">
        <f t="shared" ref="D184:D188" si="222">AVERAGE(B184:C184)</f>
        <v>40.68</v>
      </c>
      <c r="E184" s="340">
        <v>1.84</v>
      </c>
      <c r="F184" s="338">
        <v>4.0500000000000001E-2</v>
      </c>
      <c r="G184" s="342">
        <f>+((((((E184/4)*(1+F184)^0.25))/(D184*0.95))+(1+F184)^(0.25))^4)-1</f>
        <v>9.0931470382661805E-2</v>
      </c>
      <c r="H184" s="350">
        <f t="shared" ref="H184:H188" si="223">G184*($FA184/$FW184)</f>
        <v>1.8979458823909851E-2</v>
      </c>
      <c r="I184" s="357">
        <v>36.884999999999998</v>
      </c>
      <c r="J184" s="357">
        <v>35.04</v>
      </c>
      <c r="K184" s="372">
        <f t="shared" ref="K184:K188" si="224">AVERAGE(I184:J184)</f>
        <v>35.962499999999999</v>
      </c>
      <c r="L184" s="340">
        <v>1.4</v>
      </c>
      <c r="M184" s="338">
        <v>0.06</v>
      </c>
      <c r="N184" s="342">
        <f>+((((((L184/4)*(1+M184)^0.25))/(K184*0.95))+(1+M184)^(0.25))^4)-1</f>
        <v>0.10410912254323623</v>
      </c>
      <c r="O184" s="350">
        <f t="shared" ref="O184:O188" si="225">N184*($FB184/$FW184)</f>
        <v>1.4547865676437408E-2</v>
      </c>
      <c r="W184" s="357"/>
      <c r="X184" s="357"/>
      <c r="Y184" s="372"/>
      <c r="Z184" s="340"/>
      <c r="AA184" s="338"/>
      <c r="AB184" s="342"/>
      <c r="AC184" s="350"/>
      <c r="AD184" s="365"/>
      <c r="AE184" s="365"/>
      <c r="AF184" s="343"/>
      <c r="AG184" s="365"/>
      <c r="AH184" s="364"/>
      <c r="AI184" s="374"/>
      <c r="AJ184" s="374"/>
      <c r="AR184" s="357"/>
      <c r="AS184" s="357"/>
      <c r="AT184" s="372"/>
      <c r="AU184" s="340"/>
      <c r="AV184" s="338"/>
      <c r="AY184" s="365">
        <v>46.28</v>
      </c>
      <c r="AZ184" s="365">
        <v>44.08</v>
      </c>
      <c r="BA184" s="373">
        <f t="shared" ref="BA184:BA188" si="226">AVERAGE(AY184:AZ184)</f>
        <v>45.18</v>
      </c>
      <c r="BB184" s="358">
        <v>1.6</v>
      </c>
      <c r="BC184" s="364">
        <v>2.7000000000000003E-2</v>
      </c>
      <c r="BD184" s="342"/>
      <c r="BE184" s="374"/>
      <c r="BF184" s="365"/>
      <c r="BG184" s="365"/>
      <c r="BH184" s="343"/>
      <c r="BI184" s="365"/>
      <c r="BJ184" s="364"/>
      <c r="BK184" s="342"/>
      <c r="BL184" s="374"/>
      <c r="BM184" s="365">
        <v>25.97</v>
      </c>
      <c r="BN184" s="365">
        <v>24.84</v>
      </c>
      <c r="BO184" s="373">
        <f t="shared" ref="BO184:BO188" si="227">AVERAGE(BM184:BN184)</f>
        <v>25.405000000000001</v>
      </c>
      <c r="BP184" s="358">
        <v>0.96</v>
      </c>
      <c r="BQ184" s="364">
        <v>6.7000000000000004E-2</v>
      </c>
      <c r="BR184" s="342">
        <f>+((((((BP184/4)*(1+BQ184)^0.25))/(BO184*0.95))+(1+BQ184)^(0.25))^4)-1</f>
        <v>0.11007898602232968</v>
      </c>
      <c r="BS184" s="350">
        <f t="shared" ref="BS184:BS188" si="228">BR184*(FJ184/$FW184)</f>
        <v>3.7315347015439912E-2</v>
      </c>
      <c r="BT184" s="365">
        <v>50.8</v>
      </c>
      <c r="BU184" s="365">
        <v>46.23</v>
      </c>
      <c r="BV184" s="373">
        <f t="shared" ref="BV184:BV188" si="229">AVERAGE(BT184:BU184)</f>
        <v>48.515000000000001</v>
      </c>
      <c r="BW184" s="358">
        <v>1.82</v>
      </c>
      <c r="BX184" s="364">
        <v>4.4999999999999998E-2</v>
      </c>
      <c r="BY184" s="342">
        <f>+((((((BW184/4)*(1+BX184)^0.25))/(BV184*0.95))+(1+BX184)^(0.25))^4)-1</f>
        <v>8.6880689731181349E-2</v>
      </c>
      <c r="BZ184" s="350">
        <f t="shared" si="156"/>
        <v>4.5722167143948389E-3</v>
      </c>
      <c r="CH184" s="365">
        <v>49.79</v>
      </c>
      <c r="CI184" s="365">
        <v>46.23</v>
      </c>
      <c r="CJ184" s="373">
        <f t="shared" ref="CJ184:CJ188" si="230">AVERAGE(CH184:CI184)</f>
        <v>48.01</v>
      </c>
      <c r="CK184" s="358">
        <v>1.32</v>
      </c>
      <c r="CL184" s="364">
        <v>0.13750000000000001</v>
      </c>
      <c r="CM184" s="342"/>
      <c r="CN184" s="350"/>
      <c r="CV184" s="365">
        <v>32.68</v>
      </c>
      <c r="CW184" s="365">
        <v>31.03</v>
      </c>
      <c r="CX184" s="373">
        <f t="shared" ref="CX184:CX188" si="231">AVERAGE(CV184:CW184)</f>
        <v>31.855</v>
      </c>
      <c r="CY184" s="358">
        <v>1.2</v>
      </c>
      <c r="CZ184" s="364">
        <v>5.3499999999999999E-2</v>
      </c>
      <c r="DA184" s="342">
        <f>+((((((CY184/4)*(1+CZ184)^0.25))/(CX184*0.95))+(1+CZ184)^(0.25))^4)-1</f>
        <v>9.590012605199405E-2</v>
      </c>
      <c r="DB184" s="350">
        <f t="shared" ref="DB184:DB188" si="232">DA184*($FO184/$FW184)</f>
        <v>9.628129451546924E-3</v>
      </c>
      <c r="DJ184" s="365">
        <v>53.47</v>
      </c>
      <c r="DK184" s="365">
        <v>50.24</v>
      </c>
      <c r="DL184" s="373">
        <f t="shared" ref="DL184:DL188" si="233">AVERAGE(DJ184:DK184)</f>
        <v>51.855000000000004</v>
      </c>
      <c r="DM184" s="358">
        <v>1.77</v>
      </c>
      <c r="DN184" s="364">
        <v>0.06</v>
      </c>
      <c r="DO184" s="342">
        <f>+((((((DM184/4)*(1+DN184)^0.25))/(DL184*0.95))+(1+DN184)^(0.25))^4)-1</f>
        <v>9.8602201032486292E-2</v>
      </c>
      <c r="DP184" s="342">
        <f t="shared" si="221"/>
        <v>6.8717551627907898E-3</v>
      </c>
      <c r="DQ184" s="365"/>
      <c r="DR184" s="365"/>
      <c r="DS184" s="343"/>
      <c r="DT184" s="365"/>
      <c r="DU184" s="364"/>
      <c r="DV184" s="342"/>
      <c r="DW184" s="350"/>
      <c r="DX184" s="365"/>
      <c r="DY184" s="365"/>
      <c r="DZ184" s="373"/>
      <c r="EA184" s="358"/>
      <c r="EB184" s="364"/>
      <c r="EC184" s="342"/>
      <c r="ED184" s="350"/>
      <c r="EE184" s="365">
        <v>40.33</v>
      </c>
      <c r="EF184" s="365">
        <v>38.53</v>
      </c>
      <c r="EG184" s="373">
        <f t="shared" ref="EG184:EG188" si="234">AVERAGE(EE184:EF184)</f>
        <v>39.43</v>
      </c>
      <c r="EH184" s="358">
        <v>1.6</v>
      </c>
      <c r="EI184" s="364">
        <v>5.5999999999999994E-2</v>
      </c>
      <c r="EJ184" s="342">
        <f>+((((((EH184/4)*(1+EI184)^0.25))/(EG184*0.95))+(1+EI184)^(0.25))^4)-1</f>
        <v>0.10183356861063464</v>
      </c>
      <c r="EK184" s="350">
        <f t="shared" ref="EK184:EK188" si="235">EJ184*($FT184/$FW184)</f>
        <v>9.1485305571484474E-3</v>
      </c>
      <c r="EL184" s="365"/>
      <c r="EM184" s="365"/>
      <c r="EN184" s="373"/>
      <c r="EO184" s="358"/>
      <c r="EP184" s="364"/>
      <c r="EQ184" s="342"/>
      <c r="ER184" s="350"/>
      <c r="ES184" s="365"/>
      <c r="ET184" s="365"/>
      <c r="EU184" s="373"/>
      <c r="EV184" s="358"/>
      <c r="EW184" s="364"/>
      <c r="EX184" s="342"/>
      <c r="EY184" s="350"/>
      <c r="FA184" s="358">
        <v>4.8443800000000001</v>
      </c>
      <c r="FB184" s="358">
        <v>3.2432399999999997</v>
      </c>
      <c r="FD184" s="376"/>
      <c r="FE184" s="365"/>
      <c r="FH184" s="365"/>
      <c r="FI184" s="365"/>
      <c r="FJ184" s="358">
        <v>7.8677700000000002</v>
      </c>
      <c r="FK184" s="358">
        <v>1.2214400000000001</v>
      </c>
      <c r="FM184" s="358"/>
      <c r="FO184" s="358">
        <v>2.33019</v>
      </c>
      <c r="FQ184" s="358">
        <v>1.6175200000000001</v>
      </c>
      <c r="FR184" s="358"/>
      <c r="FS184" s="365"/>
      <c r="FT184" s="358">
        <v>2.0851100000000002</v>
      </c>
      <c r="FU184" s="358"/>
      <c r="FV184" s="358"/>
      <c r="FW184" s="344">
        <f t="shared" ref="FW184:FW188" si="236">SUM(FA184:FV184)</f>
        <v>23.209649999999996</v>
      </c>
      <c r="FX184" s="342">
        <f t="shared" ref="FX184:FX188" si="237">SUM(H184,O184,V184,AC184,AJ184,AQ184,AX184,BE184,BL184,BS184,BZ184,CG184,CN184,CU184,DB184,DI184,DP184,DW184,ED184,EK184,ER184,EY184)</f>
        <v>0.10106330340166816</v>
      </c>
    </row>
    <row r="185" spans="1:180">
      <c r="A185" s="349">
        <v>41214</v>
      </c>
      <c r="B185" s="357">
        <v>41.04</v>
      </c>
      <c r="C185" s="357">
        <v>36.9</v>
      </c>
      <c r="D185" s="372">
        <f t="shared" si="222"/>
        <v>38.97</v>
      </c>
      <c r="E185" s="340">
        <v>1.84</v>
      </c>
      <c r="F185" s="338">
        <v>4.0500000000000001E-2</v>
      </c>
      <c r="G185" s="342">
        <f t="shared" ref="G185:G188" si="238">+((((((E185/4)*(1+F185)^0.25))/(D185*0.95))+(1+F185)^(0.25))^4)-1</f>
        <v>9.3185573773140407E-2</v>
      </c>
      <c r="H185" s="350">
        <f t="shared" si="223"/>
        <v>1.9449941290589301E-2</v>
      </c>
      <c r="I185" s="357">
        <v>36.57</v>
      </c>
      <c r="J185" s="357">
        <v>32.94</v>
      </c>
      <c r="K185" s="372">
        <f t="shared" si="224"/>
        <v>34.754999999999995</v>
      </c>
      <c r="L185" s="340">
        <v>1.4</v>
      </c>
      <c r="M185" s="338">
        <v>0.06</v>
      </c>
      <c r="N185" s="342">
        <f t="shared" ref="N185:N188" si="239">+((((((L185/4)*(1+M185)^0.25))/(K185*0.95))+(1+M185)^(0.25))^4)-1</f>
        <v>0.1056659460359326</v>
      </c>
      <c r="O185" s="350">
        <f t="shared" si="225"/>
        <v>1.4765411060553608E-2</v>
      </c>
      <c r="W185" s="357"/>
      <c r="X185" s="357"/>
      <c r="Y185" s="372"/>
      <c r="Z185" s="340"/>
      <c r="AA185" s="338"/>
      <c r="AB185" s="342"/>
      <c r="AC185" s="350"/>
      <c r="AD185" s="365"/>
      <c r="AE185" s="365"/>
      <c r="AF185" s="343"/>
      <c r="AG185" s="365"/>
      <c r="AH185" s="364"/>
      <c r="AI185" s="374"/>
      <c r="AJ185" s="374"/>
      <c r="AR185" s="357"/>
      <c r="AS185" s="357"/>
      <c r="AT185" s="372"/>
      <c r="AU185" s="340"/>
      <c r="AV185" s="338"/>
      <c r="AY185" s="365">
        <v>44.79</v>
      </c>
      <c r="AZ185" s="365">
        <v>38.51</v>
      </c>
      <c r="BA185" s="373">
        <f t="shared" si="226"/>
        <v>41.65</v>
      </c>
      <c r="BB185" s="358">
        <v>1.6</v>
      </c>
      <c r="BC185" s="364">
        <v>2.7000000000000003E-2</v>
      </c>
      <c r="BD185" s="342"/>
      <c r="BE185" s="374"/>
      <c r="BF185" s="365"/>
      <c r="BG185" s="365"/>
      <c r="BH185" s="343"/>
      <c r="BI185" s="365"/>
      <c r="BJ185" s="364"/>
      <c r="BK185" s="342"/>
      <c r="BL185" s="374"/>
      <c r="BM185" s="365">
        <v>25.69</v>
      </c>
      <c r="BN185" s="365">
        <v>23.14</v>
      </c>
      <c r="BO185" s="373">
        <f t="shared" si="227"/>
        <v>24.414999999999999</v>
      </c>
      <c r="BP185" s="358">
        <v>0.96</v>
      </c>
      <c r="BQ185" s="364">
        <v>6.7000000000000004E-2</v>
      </c>
      <c r="BR185" s="342">
        <f t="shared" ref="BR185:BR188" si="240">+((((((BP185/4)*(1+BQ185)^0.25))/(BO185*0.95))+(1+BQ185)^(0.25))^4)-1</f>
        <v>0.11185286298122055</v>
      </c>
      <c r="BS185" s="350">
        <f t="shared" si="228"/>
        <v>3.79166682727985E-2</v>
      </c>
      <c r="BT185" s="365">
        <v>46.48</v>
      </c>
      <c r="BU185" s="365">
        <v>41.01</v>
      </c>
      <c r="BV185" s="373">
        <f t="shared" si="229"/>
        <v>43.744999999999997</v>
      </c>
      <c r="BW185" s="358">
        <v>1.82</v>
      </c>
      <c r="BX185" s="364">
        <v>4.4999999999999998E-2</v>
      </c>
      <c r="BY185" s="342">
        <f t="shared" ref="BY185:BY188" si="241">+((((((BW185/4)*(1+BX185)^0.25))/(BV185*0.95))+(1+BX185)^(0.25))^4)-1</f>
        <v>9.1522330462903811E-2</v>
      </c>
      <c r="BZ185" s="350">
        <f t="shared" si="156"/>
        <v>4.8164894912508058E-3</v>
      </c>
      <c r="CH185" s="365">
        <v>47.5</v>
      </c>
      <c r="CI185" s="365">
        <v>43.83</v>
      </c>
      <c r="CJ185" s="373">
        <f t="shared" si="230"/>
        <v>45.664999999999999</v>
      </c>
      <c r="CK185" s="358">
        <v>1.32</v>
      </c>
      <c r="CL185" s="364">
        <v>0.13750000000000001</v>
      </c>
      <c r="CM185" s="342"/>
      <c r="CN185" s="350"/>
      <c r="CV185" s="365">
        <v>32.08</v>
      </c>
      <c r="CW185" s="365">
        <v>28.51</v>
      </c>
      <c r="CX185" s="373">
        <f t="shared" si="231"/>
        <v>30.295000000000002</v>
      </c>
      <c r="CY185" s="358">
        <v>1.2</v>
      </c>
      <c r="CZ185" s="364">
        <v>5.3499999999999999E-2</v>
      </c>
      <c r="DA185" s="342">
        <f t="shared" ref="DA185:DA188" si="242">+((((((CY185/4)*(1+CZ185)^0.25))/(CX185*0.95))+(1+CZ185)^(0.25))^4)-1</f>
        <v>9.8117555478085317E-2</v>
      </c>
      <c r="DB185" s="350">
        <f t="shared" si="232"/>
        <v>9.8507537424941637E-3</v>
      </c>
      <c r="DJ185" s="365">
        <v>51.22</v>
      </c>
      <c r="DK185" s="365">
        <v>45.810099999999998</v>
      </c>
      <c r="DL185" s="373">
        <f t="shared" si="233"/>
        <v>48.515050000000002</v>
      </c>
      <c r="DM185" s="358">
        <v>1.77</v>
      </c>
      <c r="DN185" s="364">
        <v>0.06</v>
      </c>
      <c r="DO185" s="342">
        <f t="shared" ref="DO185:DO188" si="243">+((((((DM185/4)*(1+DN185)^0.25))/(DL185*0.95))+(1+DN185)^(0.25))^4)-1</f>
        <v>0.10129794447696883</v>
      </c>
      <c r="DP185" s="342">
        <f t="shared" si="221"/>
        <v>7.0596261102768305E-3</v>
      </c>
      <c r="DQ185" s="365"/>
      <c r="DR185" s="365"/>
      <c r="DS185" s="343"/>
      <c r="DT185" s="365"/>
      <c r="DU185" s="364"/>
      <c r="DV185" s="342"/>
      <c r="DW185" s="350"/>
      <c r="DX185" s="365"/>
      <c r="DY185" s="365"/>
      <c r="DZ185" s="373"/>
      <c r="EA185" s="358"/>
      <c r="EB185" s="364"/>
      <c r="EC185" s="342"/>
      <c r="ED185" s="350"/>
      <c r="EE185" s="365">
        <v>40.17</v>
      </c>
      <c r="EF185" s="365">
        <v>35.96</v>
      </c>
      <c r="EG185" s="373">
        <f t="shared" si="234"/>
        <v>38.064999999999998</v>
      </c>
      <c r="EH185" s="358">
        <v>1.6</v>
      </c>
      <c r="EI185" s="364">
        <v>5.5999999999999994E-2</v>
      </c>
      <c r="EJ185" s="342">
        <f t="shared" ref="EJ185:EJ188" si="244">+((((((EH185/4)*(1+EI185)^0.25))/(EG185*0.95))+(1+EI185)^(0.25))^4)-1</f>
        <v>0.10350437531069501</v>
      </c>
      <c r="EK185" s="350">
        <f t="shared" si="235"/>
        <v>9.2986325948079072E-3</v>
      </c>
      <c r="EL185" s="365"/>
      <c r="EM185" s="365"/>
      <c r="EN185" s="373"/>
      <c r="EO185" s="358"/>
      <c r="EP185" s="364"/>
      <c r="EQ185" s="342"/>
      <c r="ER185" s="350"/>
      <c r="ES185" s="365"/>
      <c r="ET185" s="365"/>
      <c r="EU185" s="373"/>
      <c r="EV185" s="358"/>
      <c r="EW185" s="364"/>
      <c r="EX185" s="342"/>
      <c r="EY185" s="350"/>
      <c r="FA185" s="358">
        <v>4.8443800000000001</v>
      </c>
      <c r="FB185" s="358">
        <v>3.2432399999999997</v>
      </c>
      <c r="FD185" s="376"/>
      <c r="FE185" s="365"/>
      <c r="FH185" s="365"/>
      <c r="FI185" s="365"/>
      <c r="FJ185" s="358">
        <v>7.8677700000000002</v>
      </c>
      <c r="FK185" s="358">
        <v>1.2214400000000001</v>
      </c>
      <c r="FM185" s="358"/>
      <c r="FO185" s="358">
        <v>2.33019</v>
      </c>
      <c r="FQ185" s="358">
        <v>1.6175200000000001</v>
      </c>
      <c r="FR185" s="358"/>
      <c r="FS185" s="365"/>
      <c r="FT185" s="358">
        <v>2.0851100000000002</v>
      </c>
      <c r="FU185" s="358"/>
      <c r="FV185" s="358"/>
      <c r="FW185" s="344">
        <f t="shared" si="236"/>
        <v>23.209649999999996</v>
      </c>
      <c r="FX185" s="342">
        <f t="shared" si="237"/>
        <v>0.10315752256277114</v>
      </c>
    </row>
    <row r="186" spans="1:180">
      <c r="A186" s="349">
        <v>41244</v>
      </c>
      <c r="B186" s="357">
        <v>41.21</v>
      </c>
      <c r="C186" s="357">
        <v>38.505000000000003</v>
      </c>
      <c r="D186" s="372">
        <f t="shared" si="222"/>
        <v>39.857500000000002</v>
      </c>
      <c r="E186" s="340">
        <v>1.84</v>
      </c>
      <c r="F186" s="338">
        <v>4.0500000000000001E-2</v>
      </c>
      <c r="G186" s="342">
        <f t="shared" si="238"/>
        <v>9.1991104362122211E-2</v>
      </c>
      <c r="H186" s="350">
        <f t="shared" si="223"/>
        <v>1.9200628451948979E-2</v>
      </c>
      <c r="I186" s="357">
        <v>36.43</v>
      </c>
      <c r="J186" s="357">
        <v>34.29</v>
      </c>
      <c r="K186" s="372">
        <f t="shared" si="224"/>
        <v>35.36</v>
      </c>
      <c r="L186" s="340">
        <v>1.4</v>
      </c>
      <c r="M186" s="338">
        <v>0.06</v>
      </c>
      <c r="N186" s="342">
        <f t="shared" si="239"/>
        <v>0.10487242625604631</v>
      </c>
      <c r="O186" s="350">
        <f t="shared" si="225"/>
        <v>1.465452722167976E-2</v>
      </c>
      <c r="W186" s="357"/>
      <c r="X186" s="357"/>
      <c r="Y186" s="372"/>
      <c r="Z186" s="340"/>
      <c r="AA186" s="338"/>
      <c r="AB186" s="342"/>
      <c r="AC186" s="350"/>
      <c r="AD186" s="365"/>
      <c r="AE186" s="365"/>
      <c r="AF186" s="343"/>
      <c r="AG186" s="365"/>
      <c r="AH186" s="364"/>
      <c r="AI186" s="374"/>
      <c r="AJ186" s="374"/>
      <c r="AR186" s="357"/>
      <c r="AS186" s="357"/>
      <c r="AT186" s="372"/>
      <c r="AU186" s="340"/>
      <c r="AV186" s="338"/>
      <c r="AY186" s="365">
        <v>41.69</v>
      </c>
      <c r="AZ186" s="365">
        <v>38.61</v>
      </c>
      <c r="BA186" s="373">
        <f t="shared" si="226"/>
        <v>40.15</v>
      </c>
      <c r="BB186" s="358">
        <v>1.6</v>
      </c>
      <c r="BC186" s="364">
        <v>2.7000000000000003E-2</v>
      </c>
      <c r="BD186" s="342"/>
      <c r="BE186" s="374"/>
      <c r="BF186" s="365"/>
      <c r="BG186" s="365"/>
      <c r="BH186" s="343"/>
      <c r="BI186" s="365"/>
      <c r="BJ186" s="364"/>
      <c r="BK186" s="342"/>
      <c r="BL186" s="374"/>
      <c r="BM186" s="365">
        <v>25.08</v>
      </c>
      <c r="BN186" s="365">
        <v>24.02</v>
      </c>
      <c r="BO186" s="373">
        <f t="shared" si="227"/>
        <v>24.549999999999997</v>
      </c>
      <c r="BP186" s="358">
        <v>0.96</v>
      </c>
      <c r="BQ186" s="364">
        <v>6.7000000000000004E-2</v>
      </c>
      <c r="BR186" s="342">
        <f t="shared" si="240"/>
        <v>0.11160241757078704</v>
      </c>
      <c r="BS186" s="350">
        <f t="shared" si="228"/>
        <v>3.7831770530400557E-2</v>
      </c>
      <c r="BT186" s="365">
        <v>45.32</v>
      </c>
      <c r="BU186" s="365">
        <v>42.91</v>
      </c>
      <c r="BV186" s="373">
        <f t="shared" si="229"/>
        <v>44.114999999999995</v>
      </c>
      <c r="BW186" s="358">
        <v>1.82</v>
      </c>
      <c r="BX186" s="364">
        <v>4.4999999999999998E-2</v>
      </c>
      <c r="BY186" s="342">
        <f t="shared" si="241"/>
        <v>9.1125797613721637E-2</v>
      </c>
      <c r="BZ186" s="350">
        <f t="shared" si="156"/>
        <v>4.7956214004650733E-3</v>
      </c>
      <c r="CH186" s="365">
        <v>45.343400000000003</v>
      </c>
      <c r="CI186" s="365">
        <v>41.42</v>
      </c>
      <c r="CJ186" s="373">
        <f t="shared" si="230"/>
        <v>43.381700000000002</v>
      </c>
      <c r="CK186" s="358">
        <v>1.32</v>
      </c>
      <c r="CL186" s="364">
        <v>0.13750000000000001</v>
      </c>
      <c r="CM186" s="342"/>
      <c r="CN186" s="350"/>
      <c r="CV186" s="365">
        <v>32.54</v>
      </c>
      <c r="CW186" s="365">
        <v>30.54</v>
      </c>
      <c r="CX186" s="373">
        <f t="shared" si="231"/>
        <v>31.54</v>
      </c>
      <c r="CY186" s="358">
        <v>1.2</v>
      </c>
      <c r="CZ186" s="364">
        <v>5.3499999999999999E-2</v>
      </c>
      <c r="DA186" s="342">
        <f t="shared" si="242"/>
        <v>9.6329939132148823E-2</v>
      </c>
      <c r="DB186" s="350">
        <f t="shared" si="232"/>
        <v>9.671281594782425E-3</v>
      </c>
      <c r="DJ186" s="365">
        <v>51.92</v>
      </c>
      <c r="DK186" s="365">
        <v>49.03</v>
      </c>
      <c r="DL186" s="373">
        <f t="shared" si="233"/>
        <v>50.475000000000001</v>
      </c>
      <c r="DM186" s="358">
        <v>1.77</v>
      </c>
      <c r="DN186" s="364">
        <v>0.06</v>
      </c>
      <c r="DO186" s="342">
        <f t="shared" si="243"/>
        <v>9.9672184710881684E-2</v>
      </c>
      <c r="DP186" s="342">
        <f t="shared" si="221"/>
        <v>6.9463241459283252E-3</v>
      </c>
      <c r="DQ186" s="365"/>
      <c r="DR186" s="365"/>
      <c r="DS186" s="343"/>
      <c r="DT186" s="365"/>
      <c r="DU186" s="364"/>
      <c r="DV186" s="342"/>
      <c r="DW186" s="350"/>
      <c r="DX186" s="365"/>
      <c r="DY186" s="365"/>
      <c r="DZ186" s="373"/>
      <c r="EA186" s="358"/>
      <c r="EB186" s="364"/>
      <c r="EC186" s="342"/>
      <c r="ED186" s="350"/>
      <c r="EE186" s="365">
        <v>40.130000000000003</v>
      </c>
      <c r="EF186" s="365">
        <v>38.22</v>
      </c>
      <c r="EG186" s="373">
        <f t="shared" si="234"/>
        <v>39.174999999999997</v>
      </c>
      <c r="EH186" s="358">
        <v>1.6</v>
      </c>
      <c r="EI186" s="364">
        <v>5.5999999999999994E-2</v>
      </c>
      <c r="EJ186" s="342">
        <f t="shared" si="244"/>
        <v>0.1021367123176613</v>
      </c>
      <c r="EK186" s="350">
        <f t="shared" si="235"/>
        <v>9.1757644006126259E-3</v>
      </c>
      <c r="EL186" s="365"/>
      <c r="EM186" s="365"/>
      <c r="EN186" s="373"/>
      <c r="EO186" s="358"/>
      <c r="EP186" s="364"/>
      <c r="EQ186" s="342"/>
      <c r="ER186" s="350"/>
      <c r="ES186" s="365"/>
      <c r="ET186" s="365"/>
      <c r="EU186" s="373"/>
      <c r="EV186" s="358"/>
      <c r="EW186" s="364"/>
      <c r="EX186" s="342"/>
      <c r="EY186" s="350"/>
      <c r="FA186" s="358">
        <v>4.8443800000000001</v>
      </c>
      <c r="FB186" s="358">
        <v>3.2432399999999997</v>
      </c>
      <c r="FD186" s="376"/>
      <c r="FE186" s="365"/>
      <c r="FH186" s="365"/>
      <c r="FI186" s="365"/>
      <c r="FJ186" s="358">
        <v>7.8677700000000002</v>
      </c>
      <c r="FK186" s="358">
        <v>1.2214400000000001</v>
      </c>
      <c r="FM186" s="358"/>
      <c r="FO186" s="358">
        <v>2.33019</v>
      </c>
      <c r="FQ186" s="358">
        <v>1.6175200000000001</v>
      </c>
      <c r="FR186" s="358"/>
      <c r="FS186" s="365"/>
      <c r="FT186" s="358">
        <v>2.0851100000000002</v>
      </c>
      <c r="FU186" s="358"/>
      <c r="FV186" s="358"/>
      <c r="FW186" s="344">
        <f t="shared" si="236"/>
        <v>23.209649999999996</v>
      </c>
      <c r="FX186" s="342">
        <f t="shared" si="237"/>
        <v>0.10227591774581776</v>
      </c>
    </row>
    <row r="187" spans="1:180">
      <c r="A187" s="349">
        <v>41275</v>
      </c>
      <c r="B187" s="357">
        <v>41.9</v>
      </c>
      <c r="C187" s="357">
        <v>40.0501</v>
      </c>
      <c r="D187" s="372">
        <f t="shared" si="222"/>
        <v>40.975049999999996</v>
      </c>
      <c r="E187" s="340">
        <v>1.84</v>
      </c>
      <c r="F187" s="338">
        <v>4.0500000000000001E-2</v>
      </c>
      <c r="G187" s="342">
        <f t="shared" si="238"/>
        <v>9.0561903671087407E-2</v>
      </c>
      <c r="H187" s="350">
        <f t="shared" si="223"/>
        <v>1.7444595772399294E-2</v>
      </c>
      <c r="I187" s="357">
        <v>37.69</v>
      </c>
      <c r="J187" s="357">
        <v>34.869999999999997</v>
      </c>
      <c r="K187" s="372">
        <f t="shared" si="224"/>
        <v>36.28</v>
      </c>
      <c r="L187" s="340">
        <v>1.4</v>
      </c>
      <c r="M187" s="338">
        <v>0.06</v>
      </c>
      <c r="N187" s="342">
        <f t="shared" si="239"/>
        <v>0.1037172375265607</v>
      </c>
      <c r="O187" s="350">
        <f t="shared" si="225"/>
        <v>1.4837652541498188E-2</v>
      </c>
      <c r="W187" s="357"/>
      <c r="X187" s="357"/>
      <c r="Y187" s="372"/>
      <c r="Z187" s="340"/>
      <c r="AA187" s="338"/>
      <c r="AB187" s="342"/>
      <c r="AC187" s="350"/>
      <c r="AD187" s="365"/>
      <c r="AE187" s="365"/>
      <c r="AF187" s="343"/>
      <c r="AG187" s="365"/>
      <c r="AH187" s="364"/>
      <c r="AI187" s="374"/>
      <c r="AJ187" s="374"/>
      <c r="AR187" s="357"/>
      <c r="AS187" s="357"/>
      <c r="AT187" s="372"/>
      <c r="AU187" s="340"/>
      <c r="AV187" s="338"/>
      <c r="AY187" s="365">
        <v>42.56</v>
      </c>
      <c r="AZ187" s="365">
        <v>39.06</v>
      </c>
      <c r="BA187" s="373">
        <f t="shared" si="226"/>
        <v>40.81</v>
      </c>
      <c r="BB187" s="358">
        <v>1.6</v>
      </c>
      <c r="BC187" s="364">
        <v>2.7000000000000003E-2</v>
      </c>
      <c r="BD187" s="342"/>
      <c r="BE187" s="374"/>
      <c r="BF187" s="365"/>
      <c r="BG187" s="365"/>
      <c r="BH187" s="343"/>
      <c r="BI187" s="365"/>
      <c r="BJ187" s="364"/>
      <c r="BK187" s="342"/>
      <c r="BL187" s="374"/>
      <c r="BM187" s="365">
        <v>27.31</v>
      </c>
      <c r="BN187" s="365">
        <v>24.85</v>
      </c>
      <c r="BO187" s="373">
        <f t="shared" si="227"/>
        <v>26.08</v>
      </c>
      <c r="BP187" s="358">
        <v>0.96</v>
      </c>
      <c r="BQ187" s="364">
        <v>6.7000000000000004E-2</v>
      </c>
      <c r="BR187" s="342">
        <f t="shared" si="240"/>
        <v>0.10894784927017631</v>
      </c>
      <c r="BS187" s="350">
        <f t="shared" si="228"/>
        <v>3.851153346674293E-2</v>
      </c>
      <c r="BT187" s="365">
        <v>46.552</v>
      </c>
      <c r="BU187" s="365">
        <v>43.61</v>
      </c>
      <c r="BV187" s="373">
        <f t="shared" si="229"/>
        <v>45.081000000000003</v>
      </c>
      <c r="BW187" s="358">
        <v>1.82</v>
      </c>
      <c r="BX187" s="364">
        <v>4.4999999999999998E-2</v>
      </c>
      <c r="BY187" s="342">
        <f t="shared" si="241"/>
        <v>9.0121689796494264E-2</v>
      </c>
      <c r="BZ187" s="350">
        <f t="shared" si="156"/>
        <v>4.5045304072249236E-3</v>
      </c>
      <c r="CH187" s="365">
        <v>47.64</v>
      </c>
      <c r="CI187" s="365">
        <v>43.24</v>
      </c>
      <c r="CJ187" s="373">
        <f t="shared" si="230"/>
        <v>45.44</v>
      </c>
      <c r="CK187" s="358">
        <v>1.44</v>
      </c>
      <c r="CL187" s="364">
        <v>0.13750000000000001</v>
      </c>
      <c r="CM187" s="342"/>
      <c r="CN187" s="350"/>
      <c r="CV187" s="365">
        <v>33.1</v>
      </c>
      <c r="CW187" s="365">
        <v>30.89</v>
      </c>
      <c r="CX187" s="373">
        <f t="shared" si="231"/>
        <v>31.995000000000001</v>
      </c>
      <c r="CY187" s="358">
        <v>1.2</v>
      </c>
      <c r="CZ187" s="364">
        <v>5.57E-2</v>
      </c>
      <c r="DA187" s="342">
        <f t="shared" si="242"/>
        <v>9.8000004492699855E-2</v>
      </c>
      <c r="DB187" s="350">
        <f t="shared" si="232"/>
        <v>9.8255169244098623E-3</v>
      </c>
      <c r="DJ187" s="365">
        <v>54.55</v>
      </c>
      <c r="DK187" s="365">
        <v>50.52</v>
      </c>
      <c r="DL187" s="373">
        <f t="shared" si="233"/>
        <v>52.534999999999997</v>
      </c>
      <c r="DM187" s="358">
        <v>1.77</v>
      </c>
      <c r="DN187" s="364">
        <v>0.06</v>
      </c>
      <c r="DO187" s="342">
        <f t="shared" si="243"/>
        <v>9.8095909171992846E-2</v>
      </c>
      <c r="DP187" s="342">
        <f t="shared" si="221"/>
        <v>7.0353877239992769E-3</v>
      </c>
      <c r="DQ187" s="365"/>
      <c r="DR187" s="365"/>
      <c r="DS187" s="343"/>
      <c r="DT187" s="365"/>
      <c r="DU187" s="364"/>
      <c r="DV187" s="342"/>
      <c r="DW187" s="350"/>
      <c r="DX187" s="365"/>
      <c r="DY187" s="365"/>
      <c r="DZ187" s="373"/>
      <c r="EA187" s="358"/>
      <c r="EB187" s="364"/>
      <c r="EC187" s="342"/>
      <c r="ED187" s="350"/>
      <c r="EE187" s="365">
        <v>42.17</v>
      </c>
      <c r="EF187" s="365">
        <v>38.299999999999997</v>
      </c>
      <c r="EG187" s="373">
        <f t="shared" si="234"/>
        <v>40.234999999999999</v>
      </c>
      <c r="EH187" s="358">
        <v>1.68</v>
      </c>
      <c r="EI187" s="364">
        <v>5.5999999999999994E-2</v>
      </c>
      <c r="EJ187" s="342">
        <f t="shared" si="244"/>
        <v>0.1031842498335902</v>
      </c>
      <c r="EK187" s="350">
        <f t="shared" si="235"/>
        <v>9.1696280141430626E-3</v>
      </c>
      <c r="EL187" s="365"/>
      <c r="EM187" s="365"/>
      <c r="EN187" s="373"/>
      <c r="EO187" s="358"/>
      <c r="EP187" s="364"/>
      <c r="EQ187" s="342"/>
      <c r="ER187" s="350"/>
      <c r="ES187" s="365"/>
      <c r="ET187" s="365"/>
      <c r="EU187" s="373"/>
      <c r="EV187" s="358"/>
      <c r="EW187" s="364"/>
      <c r="EX187" s="342"/>
      <c r="EY187" s="350"/>
      <c r="FA187" s="358">
        <v>4.7362700000000002</v>
      </c>
      <c r="FB187" s="358">
        <v>3.5175100000000001</v>
      </c>
      <c r="FD187" s="376"/>
      <c r="FE187" s="365"/>
      <c r="FH187" s="365"/>
      <c r="FI187" s="365"/>
      <c r="FJ187" s="358">
        <v>8.6914699999999989</v>
      </c>
      <c r="FK187" s="358">
        <v>1.2289700000000001</v>
      </c>
      <c r="FM187" s="358"/>
      <c r="FO187" s="358">
        <v>2.4651900000000002</v>
      </c>
      <c r="FQ187" s="358">
        <v>1.7634300000000001</v>
      </c>
      <c r="FR187" s="358"/>
      <c r="FS187" s="365"/>
      <c r="FT187" s="358">
        <v>2.1850399999999999</v>
      </c>
      <c r="FU187" s="358"/>
      <c r="FV187" s="358"/>
      <c r="FW187" s="344">
        <f t="shared" si="236"/>
        <v>24.587880000000002</v>
      </c>
      <c r="FX187" s="342">
        <f t="shared" si="237"/>
        <v>0.10132884485041754</v>
      </c>
    </row>
    <row r="188" spans="1:180">
      <c r="A188" s="349">
        <v>41306</v>
      </c>
      <c r="B188" s="357">
        <v>42.37</v>
      </c>
      <c r="C188" s="357">
        <v>38.86</v>
      </c>
      <c r="D188" s="372">
        <f t="shared" si="222"/>
        <v>40.614999999999995</v>
      </c>
      <c r="E188" s="340">
        <v>1.88</v>
      </c>
      <c r="F188" s="338">
        <v>3.7999999999999999E-2</v>
      </c>
      <c r="G188" s="342">
        <f t="shared" si="238"/>
        <v>8.9507715477074035E-2</v>
      </c>
      <c r="H188" s="350">
        <f t="shared" si="223"/>
        <v>1.6013716096059831E-2</v>
      </c>
      <c r="I188" s="357">
        <v>38.549999999999997</v>
      </c>
      <c r="J188" s="357">
        <v>37.22</v>
      </c>
      <c r="K188" s="372">
        <f t="shared" si="224"/>
        <v>37.884999999999998</v>
      </c>
      <c r="L188" s="340">
        <v>1.4</v>
      </c>
      <c r="M188" s="338">
        <v>5.9299999999999999E-2</v>
      </c>
      <c r="N188" s="342">
        <f t="shared" si="239"/>
        <v>0.10111056310101318</v>
      </c>
      <c r="O188" s="350">
        <f t="shared" si="225"/>
        <v>1.34346720562928E-2</v>
      </c>
      <c r="W188" s="357"/>
      <c r="X188" s="357"/>
      <c r="Y188" s="372"/>
      <c r="Z188" s="340"/>
      <c r="AA188" s="338"/>
      <c r="AB188" s="342"/>
      <c r="AC188" s="350"/>
      <c r="AD188" s="365"/>
      <c r="AE188" s="365"/>
      <c r="AF188" s="343"/>
      <c r="AG188" s="365"/>
      <c r="AH188" s="364"/>
      <c r="AI188" s="374"/>
      <c r="AJ188" s="374"/>
      <c r="AR188" s="357"/>
      <c r="AS188" s="357"/>
      <c r="AT188" s="372"/>
      <c r="AU188" s="340"/>
      <c r="AV188" s="338"/>
      <c r="AY188" s="365">
        <v>44.83</v>
      </c>
      <c r="AZ188" s="365">
        <v>39.97</v>
      </c>
      <c r="BA188" s="373">
        <f t="shared" si="226"/>
        <v>42.4</v>
      </c>
      <c r="BB188" s="358">
        <v>1.6</v>
      </c>
      <c r="BC188" s="364">
        <v>0.04</v>
      </c>
      <c r="BD188" s="342">
        <f t="shared" ref="BD188" si="245">+((((((BB188/4)*(1+BC188)^0.25))/(BA188*0.95))+(1+BC188)^(0.25))^4)-1</f>
        <v>8.1930263072432785E-2</v>
      </c>
      <c r="BE188" s="375">
        <f t="shared" ref="BE188" si="246">BD188*($FH188/$FW188)</f>
        <v>5.8344723719327071E-3</v>
      </c>
      <c r="BF188" s="365"/>
      <c r="BG188" s="365"/>
      <c r="BH188" s="343"/>
      <c r="BI188" s="365"/>
      <c r="BJ188" s="364"/>
      <c r="BK188" s="342"/>
      <c r="BL188" s="374"/>
      <c r="BM188" s="365">
        <v>27.78</v>
      </c>
      <c r="BN188" s="365">
        <v>26.68</v>
      </c>
      <c r="BO188" s="373">
        <f t="shared" si="227"/>
        <v>27.23</v>
      </c>
      <c r="BP188" s="358">
        <v>0.96</v>
      </c>
      <c r="BQ188" s="364">
        <v>6.7000000000000004E-2</v>
      </c>
      <c r="BR188" s="342">
        <f t="shared" si="240"/>
        <v>0.1071516656592002</v>
      </c>
      <c r="BS188" s="350">
        <f t="shared" si="228"/>
        <v>3.5179313625037067E-2</v>
      </c>
      <c r="BT188" s="365">
        <v>46.37</v>
      </c>
      <c r="BU188" s="365">
        <v>45.01</v>
      </c>
      <c r="BV188" s="373">
        <f t="shared" si="229"/>
        <v>45.69</v>
      </c>
      <c r="BW188" s="358">
        <v>1.82</v>
      </c>
      <c r="BX188" s="364">
        <v>4.4999999999999998E-2</v>
      </c>
      <c r="BY188" s="342">
        <f t="shared" si="241"/>
        <v>8.9510825977281661E-2</v>
      </c>
      <c r="BZ188" s="350">
        <f t="shared" ref="BZ188" si="247">BY188*($FK188/$FW188)</f>
        <v>4.155392447476868E-3</v>
      </c>
      <c r="CH188" s="365">
        <v>48.225000000000001</v>
      </c>
      <c r="CI188" s="365">
        <v>44.11</v>
      </c>
      <c r="CJ188" s="373">
        <f t="shared" si="230"/>
        <v>46.167500000000004</v>
      </c>
      <c r="CK188" s="358">
        <v>1.44</v>
      </c>
      <c r="CL188" s="364">
        <v>0.13750000000000001</v>
      </c>
      <c r="CM188" s="342"/>
      <c r="CN188" s="350"/>
      <c r="CV188" s="365">
        <v>32.831000000000003</v>
      </c>
      <c r="CW188" s="365">
        <v>31.73</v>
      </c>
      <c r="CX188" s="373">
        <f t="shared" si="231"/>
        <v>32.280500000000004</v>
      </c>
      <c r="CY188" s="358">
        <v>1.2</v>
      </c>
      <c r="CZ188" s="364">
        <v>5.57E-2</v>
      </c>
      <c r="DA188" s="342">
        <f t="shared" si="242"/>
        <v>9.7620408200696618E-2</v>
      </c>
      <c r="DB188" s="350">
        <f t="shared" si="232"/>
        <v>9.0904674591292794E-3</v>
      </c>
      <c r="DJ188" s="365">
        <v>55.869900000000001</v>
      </c>
      <c r="DK188" s="365">
        <v>53.46</v>
      </c>
      <c r="DL188" s="373">
        <f t="shared" si="233"/>
        <v>54.664950000000005</v>
      </c>
      <c r="DM188" s="358">
        <v>1.77</v>
      </c>
      <c r="DN188" s="364">
        <v>0.06</v>
      </c>
      <c r="DO188" s="342">
        <f t="shared" si="243"/>
        <v>9.6592611544911611E-2</v>
      </c>
      <c r="DP188" s="342">
        <f t="shared" si="221"/>
        <v>6.4342411344588844E-3</v>
      </c>
      <c r="DQ188" s="365"/>
      <c r="DR188" s="365"/>
      <c r="DS188" s="343"/>
      <c r="DT188" s="365"/>
      <c r="DU188" s="364"/>
      <c r="DV188" s="342"/>
      <c r="DW188" s="350"/>
      <c r="DX188" s="365"/>
      <c r="DY188" s="365"/>
      <c r="DZ188" s="373"/>
      <c r="EA188" s="358"/>
      <c r="EB188" s="364"/>
      <c r="EC188" s="342"/>
      <c r="ED188" s="350"/>
      <c r="EE188" s="365">
        <v>43.33</v>
      </c>
      <c r="EF188" s="365">
        <v>41.19</v>
      </c>
      <c r="EG188" s="373">
        <f t="shared" si="234"/>
        <v>42.26</v>
      </c>
      <c r="EH188" s="358">
        <v>1.68</v>
      </c>
      <c r="EI188" s="364">
        <v>5.2499999999999998E-2</v>
      </c>
      <c r="EJ188" s="342">
        <f t="shared" si="244"/>
        <v>9.7239113864435511E-2</v>
      </c>
      <c r="EK188" s="350">
        <f t="shared" si="235"/>
        <v>8.0259339993558054E-3</v>
      </c>
      <c r="EL188" s="365"/>
      <c r="EM188" s="365"/>
      <c r="EN188" s="373"/>
      <c r="EO188" s="358"/>
      <c r="EP188" s="364"/>
      <c r="EQ188" s="342"/>
      <c r="ER188" s="350"/>
      <c r="ES188" s="365"/>
      <c r="ET188" s="365"/>
      <c r="EU188" s="373"/>
      <c r="EV188" s="358"/>
      <c r="EW188" s="364"/>
      <c r="EX188" s="342"/>
      <c r="EY188" s="350"/>
      <c r="FA188" s="358">
        <v>4.7362700000000002</v>
      </c>
      <c r="FB188" s="358">
        <v>3.5175100000000001</v>
      </c>
      <c r="FD188" s="376"/>
      <c r="FE188" s="365"/>
      <c r="FH188" s="365">
        <v>1.8852200000000001</v>
      </c>
      <c r="FI188" s="365"/>
      <c r="FJ188" s="358">
        <v>8.6914699999999989</v>
      </c>
      <c r="FK188" s="358">
        <v>1.2289700000000001</v>
      </c>
      <c r="FM188" s="358"/>
      <c r="FO188" s="358">
        <v>2.4651900000000002</v>
      </c>
      <c r="FQ188" s="358">
        <v>1.7634300000000001</v>
      </c>
      <c r="FR188" s="358"/>
      <c r="FS188" s="365"/>
      <c r="FT188" s="358">
        <v>2.1850399999999999</v>
      </c>
      <c r="FU188" s="358"/>
      <c r="FV188" s="358"/>
      <c r="FW188" s="344">
        <f t="shared" si="236"/>
        <v>26.473099999999999</v>
      </c>
      <c r="FX188" s="342">
        <f t="shared" si="237"/>
        <v>9.8168209189743241E-2</v>
      </c>
    </row>
  </sheetData>
  <pageMargins left="0.45" right="0.45" top="0.75" bottom="0.5" header="0.25" footer="0.25"/>
  <pageSetup scale="50" pageOrder="overThenDown" orientation="portrait" r:id="rId1"/>
  <headerFooter>
    <oddHeader>&amp;C&amp;A&amp;R&amp;8CASE NO. 2013-00148
ATTACHMENT 1
TO STAFF DR. NO. 2-48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189"/>
  <sheetViews>
    <sheetView view="pageBreakPreview" zoomScale="80" zoomScaleNormal="100" zoomScaleSheetLayoutView="80" workbookViewId="0"/>
  </sheetViews>
  <sheetFormatPr defaultRowHeight="11.25"/>
  <cols>
    <col min="1" max="1" width="3.42578125" style="181" customWidth="1"/>
    <col min="2" max="2" width="6" style="377" customWidth="1"/>
    <col min="3" max="3" width="5.7109375" style="180" customWidth="1"/>
    <col min="4" max="4" width="7.28515625" style="180" customWidth="1"/>
    <col min="5" max="5" width="9.42578125" style="180" customWidth="1"/>
    <col min="6" max="6" width="3.140625" style="180" customWidth="1"/>
    <col min="7" max="7" width="9.42578125" style="180" customWidth="1"/>
    <col min="8" max="8" width="12" style="180" customWidth="1"/>
    <col min="9" max="9" width="8.5703125" style="180" customWidth="1"/>
    <col min="10" max="10" width="6.42578125" style="180" customWidth="1"/>
    <col min="11" max="11" width="15" style="180" customWidth="1"/>
    <col min="12" max="12" width="12.7109375" style="180" customWidth="1"/>
    <col min="13" max="16384" width="9.140625" style="43"/>
  </cols>
  <sheetData>
    <row r="8" spans="1:12">
      <c r="E8" s="180" t="s">
        <v>415</v>
      </c>
    </row>
    <row r="9" spans="1:12">
      <c r="D9" s="180" t="s">
        <v>416</v>
      </c>
      <c r="E9" s="180" t="s">
        <v>417</v>
      </c>
    </row>
    <row r="11" spans="1:12">
      <c r="A11" s="181" t="s">
        <v>0</v>
      </c>
      <c r="B11" s="377" t="s">
        <v>420</v>
      </c>
      <c r="C11" s="180" t="s">
        <v>421</v>
      </c>
      <c r="D11" s="180" t="s">
        <v>422</v>
      </c>
      <c r="E11" s="180" t="s">
        <v>51</v>
      </c>
      <c r="G11" s="378" t="s">
        <v>437</v>
      </c>
      <c r="H11" s="378" t="s">
        <v>429</v>
      </c>
      <c r="I11" s="378" t="s">
        <v>429</v>
      </c>
      <c r="J11" s="378" t="s">
        <v>429</v>
      </c>
      <c r="K11" s="379"/>
      <c r="L11" s="379"/>
    </row>
    <row r="12" spans="1:12">
      <c r="A12" s="181">
        <f>'Schedule 3'!A12</f>
        <v>1</v>
      </c>
      <c r="B12" s="380">
        <f>'Schedule 3'!B12</f>
        <v>35976</v>
      </c>
      <c r="C12" s="381">
        <f>'Schedule 3'!C12</f>
        <v>0.11535314842480454</v>
      </c>
      <c r="D12" s="381">
        <f>'Schedule 3'!D12</f>
        <v>7.0300000000000001E-2</v>
      </c>
      <c r="E12" s="381">
        <f>'Schedule 3'!E12</f>
        <v>4.505314842480454E-2</v>
      </c>
      <c r="G12" s="378" t="s">
        <v>51</v>
      </c>
      <c r="H12" s="378" t="s">
        <v>438</v>
      </c>
      <c r="I12" s="378" t="s">
        <v>439</v>
      </c>
      <c r="J12" s="378" t="s">
        <v>440</v>
      </c>
      <c r="K12" s="379" t="s">
        <v>425</v>
      </c>
      <c r="L12" s="379" t="s">
        <v>426</v>
      </c>
    </row>
    <row r="13" spans="1:12">
      <c r="A13" s="181">
        <f>'Schedule 3'!A13</f>
        <v>2</v>
      </c>
      <c r="B13" s="380">
        <f>'Schedule 3'!B13</f>
        <v>36007</v>
      </c>
      <c r="C13" s="381">
        <f>'Schedule 3'!C13</f>
        <v>0.11863476359739006</v>
      </c>
      <c r="D13" s="381">
        <f>'Schedule 3'!D13</f>
        <v>7.0300000000000001E-2</v>
      </c>
      <c r="E13" s="381">
        <f>'Schedule 3'!E13</f>
        <v>4.8334763597390057E-2</v>
      </c>
      <c r="G13" s="381">
        <f>E13</f>
        <v>4.8334763597390057E-2</v>
      </c>
      <c r="H13" s="381">
        <f>E12</f>
        <v>4.505314842480454E-2</v>
      </c>
      <c r="I13" s="381">
        <f>D13</f>
        <v>7.0300000000000001E-2</v>
      </c>
      <c r="J13" s="381">
        <f>D12</f>
        <v>7.0300000000000001E-2</v>
      </c>
      <c r="K13" s="381">
        <f>'Schedule 3'!I13</f>
        <v>1.0173935924908964E-2</v>
      </c>
      <c r="L13" s="381">
        <f>'Schedule 3'!J13</f>
        <v>1.07546346E-2</v>
      </c>
    </row>
    <row r="14" spans="1:12">
      <c r="A14" s="181">
        <f>'Schedule 3'!A14</f>
        <v>3</v>
      </c>
      <c r="B14" s="380">
        <f>'Schedule 3'!B14</f>
        <v>36038</v>
      </c>
      <c r="C14" s="381">
        <f>'Schedule 3'!C14</f>
        <v>0.12335495187659209</v>
      </c>
      <c r="D14" s="381">
        <f>'Schedule 3'!D14</f>
        <v>7.0000000000000007E-2</v>
      </c>
      <c r="E14" s="381">
        <f>'Schedule 3'!E14</f>
        <v>5.3354951876592088E-2</v>
      </c>
      <c r="G14" s="381">
        <f t="shared" ref="G14:G77" si="0">E14</f>
        <v>5.3354951876592088E-2</v>
      </c>
      <c r="H14" s="381">
        <f t="shared" ref="H14:H77" si="1">E13</f>
        <v>4.8334763597390057E-2</v>
      </c>
      <c r="I14" s="381">
        <f t="shared" ref="I14:I77" si="2">D14</f>
        <v>7.0000000000000007E-2</v>
      </c>
      <c r="J14" s="381">
        <f t="shared" ref="J14:J77" si="3">D13</f>
        <v>7.0300000000000001E-2</v>
      </c>
      <c r="K14" s="381">
        <f>'Schedule 3'!I14</f>
        <v>1.2414537083857952E-2</v>
      </c>
      <c r="L14" s="381">
        <f>'Schedule 3'!J14</f>
        <v>1.0454634600000005E-2</v>
      </c>
    </row>
    <row r="15" spans="1:12">
      <c r="A15" s="181">
        <f>'Schedule 3'!A15</f>
        <v>4</v>
      </c>
      <c r="B15" s="380">
        <f>'Schedule 3'!B15</f>
        <v>36068</v>
      </c>
      <c r="C15" s="381">
        <f>'Schedule 3'!C15</f>
        <v>0.12733879591581593</v>
      </c>
      <c r="D15" s="381">
        <f>'Schedule 3'!D15</f>
        <v>6.93E-2</v>
      </c>
      <c r="E15" s="381">
        <f>'Schedule 3'!E15</f>
        <v>5.8038795915815927E-2</v>
      </c>
      <c r="G15" s="381">
        <f t="shared" si="0"/>
        <v>5.8038795915815927E-2</v>
      </c>
      <c r="H15" s="381">
        <f t="shared" si="1"/>
        <v>5.3354951876592088E-2</v>
      </c>
      <c r="I15" s="381">
        <f t="shared" si="2"/>
        <v>6.93E-2</v>
      </c>
      <c r="J15" s="381">
        <f t="shared" si="3"/>
        <v>7.0000000000000007E-2</v>
      </c>
      <c r="K15" s="381">
        <f>'Schedule 3'!I15</f>
        <v>1.2846191287208646E-2</v>
      </c>
      <c r="L15" s="381">
        <f>'Schedule 3'!J15</f>
        <v>1.0008739999999988E-2</v>
      </c>
    </row>
    <row r="16" spans="1:12">
      <c r="A16" s="181">
        <f>'Schedule 3'!A16</f>
        <v>5</v>
      </c>
      <c r="B16" s="380">
        <f>'Schedule 3'!B16</f>
        <v>36098</v>
      </c>
      <c r="C16" s="381">
        <f>'Schedule 3'!C16</f>
        <v>0.12596715504565811</v>
      </c>
      <c r="D16" s="381">
        <f>'Schedule 3'!D16</f>
        <v>6.9599999999999995E-2</v>
      </c>
      <c r="E16" s="381">
        <f>'Schedule 3'!E16</f>
        <v>5.6367155045658118E-2</v>
      </c>
      <c r="G16" s="381">
        <f t="shared" si="0"/>
        <v>5.6367155045658118E-2</v>
      </c>
      <c r="H16" s="381">
        <f t="shared" si="1"/>
        <v>5.8038795915815927E-2</v>
      </c>
      <c r="I16" s="381">
        <f t="shared" si="2"/>
        <v>6.9599999999999995E-2</v>
      </c>
      <c r="J16" s="381">
        <f t="shared" si="3"/>
        <v>6.93E-2</v>
      </c>
      <c r="K16" s="381">
        <f>'Schedule 3'!I16</f>
        <v>7.2072502066355404E-3</v>
      </c>
      <c r="L16" s="381">
        <f>'Schedule 3'!J16</f>
        <v>1.0901652599999992E-2</v>
      </c>
    </row>
    <row r="17" spans="1:12">
      <c r="A17" s="181">
        <f>'Schedule 3'!A17</f>
        <v>6</v>
      </c>
      <c r="B17" s="380">
        <f>'Schedule 3'!B17</f>
        <v>36129</v>
      </c>
      <c r="C17" s="381">
        <f>'Schedule 3'!C17</f>
        <v>0.12111442473153675</v>
      </c>
      <c r="D17" s="381">
        <f>'Schedule 3'!D17</f>
        <v>7.0300000000000001E-2</v>
      </c>
      <c r="E17" s="381">
        <f>'Schedule 3'!E17</f>
        <v>5.0814424731536745E-2</v>
      </c>
      <c r="G17" s="381">
        <f t="shared" si="0"/>
        <v>5.0814424731536745E-2</v>
      </c>
      <c r="H17" s="381">
        <f t="shared" si="1"/>
        <v>5.6367155045658118E-2</v>
      </c>
      <c r="I17" s="381">
        <f t="shared" si="2"/>
        <v>7.0300000000000001E-2</v>
      </c>
      <c r="J17" s="381">
        <f t="shared" si="3"/>
        <v>6.9599999999999995E-2</v>
      </c>
      <c r="K17" s="381">
        <f>'Schedule 3'!I17</f>
        <v>3.0704297990734944E-3</v>
      </c>
      <c r="L17" s="381">
        <f>'Schedule 3'!J17</f>
        <v>1.1347547200000002E-2</v>
      </c>
    </row>
    <row r="18" spans="1:12">
      <c r="A18" s="181">
        <f>'Schedule 3'!A18</f>
        <v>7</v>
      </c>
      <c r="B18" s="380">
        <f>'Schedule 3'!B18</f>
        <v>36160</v>
      </c>
      <c r="C18" s="381">
        <f>'Schedule 3'!C18</f>
        <v>0.11846075690287976</v>
      </c>
      <c r="D18" s="381">
        <f>'Schedule 3'!D18</f>
        <v>6.9099999999999995E-2</v>
      </c>
      <c r="E18" s="381">
        <f>'Schedule 3'!E18</f>
        <v>4.9360756902879763E-2</v>
      </c>
      <c r="G18" s="381">
        <f t="shared" si="0"/>
        <v>4.9360756902879763E-2</v>
      </c>
      <c r="H18" s="381">
        <f t="shared" si="1"/>
        <v>5.0814424731536745E-2</v>
      </c>
      <c r="I18" s="381">
        <f t="shared" si="2"/>
        <v>6.9099999999999995E-2</v>
      </c>
      <c r="J18" s="381">
        <f t="shared" si="3"/>
        <v>7.0300000000000001E-2</v>
      </c>
      <c r="K18" s="381">
        <f>'Schedule 3'!I18</f>
        <v>6.3200244956229668E-3</v>
      </c>
      <c r="L18" s="381">
        <f>'Schedule 3'!J18</f>
        <v>9.5546345999999935E-3</v>
      </c>
    </row>
    <row r="19" spans="1:12">
      <c r="A19" s="181">
        <f>'Schedule 3'!A19</f>
        <v>8</v>
      </c>
      <c r="B19" s="380">
        <f>'Schedule 3'!B19</f>
        <v>36189</v>
      </c>
      <c r="C19" s="381">
        <f>'Schedule 3'!C19</f>
        <v>0.11953248026578181</v>
      </c>
      <c r="D19" s="381">
        <f>'Schedule 3'!D19</f>
        <v>6.9699999999999998E-2</v>
      </c>
      <c r="E19" s="381">
        <f>'Schedule 3'!E19</f>
        <v>4.9832480265781812E-2</v>
      </c>
      <c r="G19" s="381">
        <f t="shared" si="0"/>
        <v>4.9832480265781812E-2</v>
      </c>
      <c r="H19" s="381">
        <f t="shared" si="1"/>
        <v>4.9360756902879763E-2</v>
      </c>
      <c r="I19" s="381">
        <f t="shared" si="2"/>
        <v>6.9699999999999998E-2</v>
      </c>
      <c r="J19" s="381">
        <f t="shared" si="3"/>
        <v>6.9099999999999995E-2</v>
      </c>
      <c r="K19" s="381">
        <f>'Schedule 3'!I19</f>
        <v>8.0230306754183953E-3</v>
      </c>
      <c r="L19" s="381">
        <f>'Schedule 3'!J19</f>
        <v>1.1171056200000001E-2</v>
      </c>
    </row>
    <row r="20" spans="1:12">
      <c r="A20" s="181">
        <f>'Schedule 3'!A20</f>
        <v>9</v>
      </c>
      <c r="B20" s="380">
        <f>'Schedule 3'!B20</f>
        <v>36217</v>
      </c>
      <c r="C20" s="381">
        <f>'Schedule 3'!C20</f>
        <v>0.12431499208232756</v>
      </c>
      <c r="D20" s="381">
        <f>'Schedule 3'!D20</f>
        <v>7.0900000000000005E-2</v>
      </c>
      <c r="E20" s="381">
        <f>'Schedule 3'!E20</f>
        <v>5.3414992082327556E-2</v>
      </c>
      <c r="G20" s="381">
        <f t="shared" si="0"/>
        <v>5.3414992082327556E-2</v>
      </c>
      <c r="H20" s="381">
        <f t="shared" si="1"/>
        <v>4.9832480265781812E-2</v>
      </c>
      <c r="I20" s="381">
        <f t="shared" si="2"/>
        <v>7.0900000000000005E-2</v>
      </c>
      <c r="J20" s="381">
        <f t="shared" si="3"/>
        <v>6.9699999999999998E-2</v>
      </c>
      <c r="K20" s="381">
        <f>'Schedule 3'!I20</f>
        <v>1.1205984312565573E-2</v>
      </c>
      <c r="L20" s="381">
        <f>'Schedule 3'!J20</f>
        <v>1.1862845400000002E-2</v>
      </c>
    </row>
    <row r="21" spans="1:12">
      <c r="A21" s="181">
        <f>'Schedule 3'!A21</f>
        <v>10</v>
      </c>
      <c r="B21" s="380">
        <f>'Schedule 3'!B21</f>
        <v>36250</v>
      </c>
      <c r="C21" s="381">
        <f>'Schedule 3'!C21</f>
        <v>0.12567985709799706</v>
      </c>
      <c r="D21" s="381">
        <f>'Schedule 3'!D21</f>
        <v>7.2599999999999998E-2</v>
      </c>
      <c r="E21" s="381">
        <f>'Schedule 3'!E21</f>
        <v>5.3079857097997063E-2</v>
      </c>
      <c r="G21" s="381">
        <f t="shared" si="0"/>
        <v>5.3079857097997063E-2</v>
      </c>
      <c r="H21" s="381">
        <f t="shared" si="1"/>
        <v>5.3414992082327556E-2</v>
      </c>
      <c r="I21" s="381">
        <f t="shared" si="2"/>
        <v>7.2599999999999998E-2</v>
      </c>
      <c r="J21" s="381">
        <f t="shared" si="3"/>
        <v>7.0900000000000005E-2</v>
      </c>
      <c r="K21" s="381">
        <f>'Schedule 3'!I21</f>
        <v>7.836397334408142E-3</v>
      </c>
      <c r="L21" s="381">
        <f>'Schedule 3'!J21</f>
        <v>1.2546423799999991E-2</v>
      </c>
    </row>
    <row r="22" spans="1:12">
      <c r="A22" s="181">
        <f>'Schedule 3'!A22</f>
        <v>11</v>
      </c>
      <c r="B22" s="380">
        <f>'Schedule 3'!B22</f>
        <v>36280</v>
      </c>
      <c r="C22" s="381">
        <f>'Schedule 3'!C22</f>
        <v>0.12604316373223504</v>
      </c>
      <c r="D22" s="381">
        <f>'Schedule 3'!D22</f>
        <v>7.22E-2</v>
      </c>
      <c r="E22" s="381">
        <f>'Schedule 3'!E22</f>
        <v>5.3843163732235036E-2</v>
      </c>
      <c r="G22" s="381">
        <f t="shared" si="0"/>
        <v>5.3843163732235036E-2</v>
      </c>
      <c r="H22" s="381">
        <f t="shared" si="1"/>
        <v>5.3079857097997063E-2</v>
      </c>
      <c r="I22" s="381">
        <f t="shared" si="2"/>
        <v>7.22E-2</v>
      </c>
      <c r="J22" s="381">
        <f t="shared" si="3"/>
        <v>7.2599999999999998E-2</v>
      </c>
      <c r="K22" s="381">
        <f>'Schedule 3'!I22</f>
        <v>8.8835693328037577E-3</v>
      </c>
      <c r="L22" s="381">
        <f>'Schedule 3'!J22</f>
        <v>1.07064932E-2</v>
      </c>
    </row>
    <row r="23" spans="1:12">
      <c r="A23" s="181">
        <f>'Schedule 3'!A23</f>
        <v>12</v>
      </c>
      <c r="B23" s="380">
        <f>'Schedule 3'!B23</f>
        <v>36311</v>
      </c>
      <c r="C23" s="381">
        <f>'Schedule 3'!C23</f>
        <v>0.12212735686456117</v>
      </c>
      <c r="D23" s="381">
        <f>'Schedule 3'!D23</f>
        <v>7.4700000000000003E-2</v>
      </c>
      <c r="E23" s="381">
        <f>'Schedule 3'!E23</f>
        <v>4.7427356864561163E-2</v>
      </c>
      <c r="G23" s="381">
        <f t="shared" si="0"/>
        <v>4.7427356864561163E-2</v>
      </c>
      <c r="H23" s="381">
        <f t="shared" si="1"/>
        <v>5.3843163732235036E-2</v>
      </c>
      <c r="I23" s="381">
        <f t="shared" si="2"/>
        <v>7.4700000000000003E-2</v>
      </c>
      <c r="J23" s="381">
        <f t="shared" si="3"/>
        <v>7.22E-2</v>
      </c>
      <c r="K23" s="381">
        <f>'Schedule 3'!I23</f>
        <v>1.8212280064109077E-3</v>
      </c>
      <c r="L23" s="381">
        <f>'Schedule 3'!J23</f>
        <v>1.3545300400000002E-2</v>
      </c>
    </row>
    <row r="24" spans="1:12">
      <c r="A24" s="181">
        <f>'Schedule 3'!A24</f>
        <v>13</v>
      </c>
      <c r="B24" s="380">
        <f>'Schedule 3'!B24</f>
        <v>36341</v>
      </c>
      <c r="C24" s="381">
        <f>'Schedule 3'!C24</f>
        <v>0.12076679748073471</v>
      </c>
      <c r="D24" s="381">
        <f>'Schedule 3'!D24</f>
        <v>7.7399999999999997E-2</v>
      </c>
      <c r="E24" s="381">
        <f>'Schedule 3'!E24</f>
        <v>4.3366797480734715E-2</v>
      </c>
      <c r="G24" s="381">
        <f t="shared" si="0"/>
        <v>4.3366797480734715E-2</v>
      </c>
      <c r="H24" s="381">
        <f t="shared" si="1"/>
        <v>4.7427356864561163E-2</v>
      </c>
      <c r="I24" s="381">
        <f t="shared" si="2"/>
        <v>7.7399999999999997E-2</v>
      </c>
      <c r="J24" s="381">
        <f t="shared" si="3"/>
        <v>7.4700000000000003E-2</v>
      </c>
      <c r="K24" s="381">
        <f>'Schedule 3'!I24</f>
        <v>3.1949725240278462E-3</v>
      </c>
      <c r="L24" s="381">
        <f>'Schedule 3'!J24</f>
        <v>1.4127755399999997E-2</v>
      </c>
    </row>
    <row r="25" spans="1:12">
      <c r="A25" s="181">
        <f>'Schedule 3'!A25</f>
        <v>14</v>
      </c>
      <c r="B25" s="380">
        <f>'Schedule 3'!B25</f>
        <v>36371</v>
      </c>
      <c r="C25" s="381">
        <f>'Schedule 3'!C25</f>
        <v>0.12222476266327831</v>
      </c>
      <c r="D25" s="381">
        <f>'Schedule 3'!D25</f>
        <v>7.7100000000000002E-2</v>
      </c>
      <c r="E25" s="381">
        <f>'Schedule 3'!E25</f>
        <v>4.5124762663278306E-2</v>
      </c>
      <c r="G25" s="381">
        <f t="shared" si="0"/>
        <v>4.5124762663278306E-2</v>
      </c>
      <c r="H25" s="381">
        <f t="shared" si="1"/>
        <v>4.3366797480734715E-2</v>
      </c>
      <c r="I25" s="381">
        <f t="shared" si="2"/>
        <v>7.7100000000000002E-2</v>
      </c>
      <c r="J25" s="381">
        <f t="shared" si="3"/>
        <v>7.7399999999999997E-2</v>
      </c>
      <c r="K25" s="381">
        <f>'Schedule 3'!I25</f>
        <v>8.3923045947413497E-3</v>
      </c>
      <c r="L25" s="381">
        <f>'Schedule 3'!J25</f>
        <v>1.1540806799999997E-2</v>
      </c>
    </row>
    <row r="26" spans="1:12">
      <c r="A26" s="181">
        <f>'Schedule 3'!A26</f>
        <v>15</v>
      </c>
      <c r="B26" s="380">
        <f>'Schedule 3'!B26</f>
        <v>36403</v>
      </c>
      <c r="C26" s="381">
        <f>'Schedule 3'!C26</f>
        <v>0.12204125153104534</v>
      </c>
      <c r="D26" s="381">
        <f>'Schedule 3'!D26</f>
        <v>7.9100000000000004E-2</v>
      </c>
      <c r="E26" s="381">
        <f>'Schedule 3'!E26</f>
        <v>4.2941251531045332E-2</v>
      </c>
      <c r="G26" s="381">
        <f t="shared" si="0"/>
        <v>4.2941251531045332E-2</v>
      </c>
      <c r="H26" s="381">
        <f t="shared" si="1"/>
        <v>4.5124762663278306E-2</v>
      </c>
      <c r="I26" s="381">
        <f t="shared" si="2"/>
        <v>7.9100000000000004E-2</v>
      </c>
      <c r="J26" s="381">
        <f t="shared" si="3"/>
        <v>7.7100000000000002E-2</v>
      </c>
      <c r="K26" s="381">
        <f>'Schedule 3'!I26</f>
        <v>4.7197653095206668E-3</v>
      </c>
      <c r="L26" s="381">
        <f>'Schedule 3'!J26</f>
        <v>1.3794912199999995E-2</v>
      </c>
    </row>
    <row r="27" spans="1:12">
      <c r="A27" s="181">
        <f>'Schedule 3'!A27</f>
        <v>16</v>
      </c>
      <c r="B27" s="380">
        <f>'Schedule 3'!B27</f>
        <v>36433</v>
      </c>
      <c r="C27" s="381">
        <f>'Schedule 3'!C27</f>
        <v>0.12259473412959934</v>
      </c>
      <c r="D27" s="381">
        <f>'Schedule 3'!D27</f>
        <v>7.9299999999999995E-2</v>
      </c>
      <c r="E27" s="381">
        <f>'Schedule 3'!E27</f>
        <v>4.3294734129599347E-2</v>
      </c>
      <c r="G27" s="381">
        <f t="shared" si="0"/>
        <v>4.3294734129599347E-2</v>
      </c>
      <c r="H27" s="381">
        <f t="shared" si="1"/>
        <v>4.2941251531045332E-2</v>
      </c>
      <c r="I27" s="381">
        <f t="shared" si="2"/>
        <v>7.9299999999999995E-2</v>
      </c>
      <c r="J27" s="381">
        <f t="shared" si="3"/>
        <v>7.9100000000000004E-2</v>
      </c>
      <c r="K27" s="381">
        <f>'Schedule 3'!I27</f>
        <v>6.9227211402763875E-3</v>
      </c>
      <c r="L27" s="381">
        <f>'Schedule 3'!J27</f>
        <v>1.2300876199999991E-2</v>
      </c>
    </row>
    <row r="28" spans="1:12">
      <c r="A28" s="181">
        <f>'Schedule 3'!A28</f>
        <v>17</v>
      </c>
      <c r="B28" s="380">
        <f>'Schedule 3'!B28</f>
        <v>36462</v>
      </c>
      <c r="C28" s="381">
        <f>'Schedule 3'!C28</f>
        <v>0.12329754439330774</v>
      </c>
      <c r="D28" s="381">
        <f>'Schedule 3'!D28</f>
        <v>8.0600000000000005E-2</v>
      </c>
      <c r="E28" s="381">
        <f>'Schedule 3'!E28</f>
        <v>4.2697544393307738E-2</v>
      </c>
      <c r="G28" s="381">
        <f t="shared" si="0"/>
        <v>4.2697544393307738E-2</v>
      </c>
      <c r="H28" s="381">
        <f t="shared" si="1"/>
        <v>4.3294734129599347E-2</v>
      </c>
      <c r="I28" s="381">
        <f t="shared" si="2"/>
        <v>8.0600000000000005E-2</v>
      </c>
      <c r="J28" s="381">
        <f t="shared" si="3"/>
        <v>7.9299999999999995E-2</v>
      </c>
      <c r="K28" s="381">
        <f>'Schedule 3'!I28</f>
        <v>6.0261252803227583E-3</v>
      </c>
      <c r="L28" s="381">
        <f>'Schedule 3'!J28</f>
        <v>1.3431472600000008E-2</v>
      </c>
    </row>
    <row r="29" spans="1:12">
      <c r="A29" s="181">
        <f>'Schedule 3'!A29</f>
        <v>18</v>
      </c>
      <c r="B29" s="380">
        <f>'Schedule 3'!B29</f>
        <v>36494</v>
      </c>
      <c r="C29" s="381">
        <f>'Schedule 3'!C29</f>
        <v>0.12401121996468834</v>
      </c>
      <c r="D29" s="381">
        <f>'Schedule 3'!D29</f>
        <v>7.9399999999999998E-2</v>
      </c>
      <c r="E29" s="381">
        <f>'Schedule 3'!E29</f>
        <v>4.4611219964688337E-2</v>
      </c>
      <c r="G29" s="381">
        <f t="shared" si="0"/>
        <v>4.4611219964688337E-2</v>
      </c>
      <c r="H29" s="381">
        <f t="shared" si="1"/>
        <v>4.2697544393307738E-2</v>
      </c>
      <c r="I29" s="381">
        <f t="shared" si="2"/>
        <v>7.9399999999999998E-2</v>
      </c>
      <c r="J29" s="381">
        <f t="shared" si="3"/>
        <v>8.0600000000000005E-2</v>
      </c>
      <c r="K29" s="381">
        <f>'Schedule 3'!I29</f>
        <v>8.4456313077575992E-3</v>
      </c>
      <c r="L29" s="381">
        <f>'Schedule 3'!J29</f>
        <v>1.1130349199999987E-2</v>
      </c>
    </row>
    <row r="30" spans="1:12">
      <c r="A30" s="181">
        <f>'Schedule 3'!A30</f>
        <v>19</v>
      </c>
      <c r="B30" s="380">
        <f>'Schedule 3'!B30</f>
        <v>36525</v>
      </c>
      <c r="C30" s="381">
        <f>'Schedule 3'!C30</f>
        <v>0.1279799735228313</v>
      </c>
      <c r="D30" s="381">
        <f>'Schedule 3'!D30</f>
        <v>8.14E-2</v>
      </c>
      <c r="E30" s="381">
        <f>'Schedule 3'!E30</f>
        <v>4.6579973522831303E-2</v>
      </c>
      <c r="G30" s="381">
        <f t="shared" si="0"/>
        <v>4.6579973522831303E-2</v>
      </c>
      <c r="H30" s="381">
        <f t="shared" si="1"/>
        <v>4.4611219964688337E-2</v>
      </c>
      <c r="I30" s="381">
        <f t="shared" si="2"/>
        <v>8.14E-2</v>
      </c>
      <c r="J30" s="381">
        <f t="shared" si="3"/>
        <v>7.9399999999999998E-2</v>
      </c>
      <c r="K30" s="381">
        <f>'Schedule 3'!I30</f>
        <v>8.7934672107809128E-3</v>
      </c>
      <c r="L30" s="381">
        <f>'Schedule 3'!J30</f>
        <v>1.41467708E-2</v>
      </c>
    </row>
    <row r="31" spans="1:12">
      <c r="A31" s="181">
        <f>'Schedule 3'!A31</f>
        <v>20</v>
      </c>
      <c r="B31" s="380">
        <f>'Schedule 3'!B31</f>
        <v>36556</v>
      </c>
      <c r="C31" s="381">
        <f>'Schedule 3'!C31</f>
        <v>0.13005641990439074</v>
      </c>
      <c r="D31" s="381">
        <f>'Schedule 3'!D31</f>
        <v>8.3500000000000005E-2</v>
      </c>
      <c r="E31" s="381">
        <f>'Schedule 3'!E31</f>
        <v>4.6556419904390731E-2</v>
      </c>
      <c r="G31" s="381">
        <f t="shared" si="0"/>
        <v>4.6556419904390731E-2</v>
      </c>
      <c r="H31" s="381">
        <f t="shared" si="1"/>
        <v>4.6579973522831303E-2</v>
      </c>
      <c r="I31" s="381">
        <f t="shared" si="2"/>
        <v>8.3500000000000005E-2</v>
      </c>
      <c r="J31" s="381">
        <f t="shared" si="3"/>
        <v>8.14E-2</v>
      </c>
      <c r="K31" s="381">
        <f>'Schedule 3'!I31</f>
        <v>7.1023438910292058E-3</v>
      </c>
      <c r="L31" s="381">
        <f>'Schedule 3'!J31</f>
        <v>1.4552734799999995E-2</v>
      </c>
    </row>
    <row r="32" spans="1:12">
      <c r="A32" s="181">
        <f>'Schedule 3'!A32</f>
        <v>21</v>
      </c>
      <c r="B32" s="380">
        <f>'Schedule 3'!B32</f>
        <v>36585</v>
      </c>
      <c r="C32" s="381">
        <f>'Schedule 3'!C32</f>
        <v>0.13437494769733932</v>
      </c>
      <c r="D32" s="381">
        <f>'Schedule 3'!D32</f>
        <v>8.2500000000000004E-2</v>
      </c>
      <c r="E32" s="381">
        <f>'Schedule 3'!E32</f>
        <v>5.1874947697339316E-2</v>
      </c>
      <c r="G32" s="381">
        <f t="shared" si="0"/>
        <v>5.1874947697339316E-2</v>
      </c>
      <c r="H32" s="381">
        <f t="shared" si="1"/>
        <v>4.6556419904390731E-2</v>
      </c>
      <c r="I32" s="381">
        <f t="shared" si="2"/>
        <v>8.2500000000000004E-2</v>
      </c>
      <c r="J32" s="381">
        <f t="shared" si="3"/>
        <v>8.3500000000000005E-2</v>
      </c>
      <c r="K32" s="381">
        <f>'Schedule 3'!I32</f>
        <v>1.2440822022762088E-2</v>
      </c>
      <c r="L32" s="381">
        <f>'Schedule 3'!J32</f>
        <v>1.1773996999999994E-2</v>
      </c>
    </row>
    <row r="33" spans="1:12">
      <c r="A33" s="181">
        <f>'Schedule 3'!A33</f>
        <v>22</v>
      </c>
      <c r="B33" s="380">
        <f>'Schedule 3'!B33</f>
        <v>36616</v>
      </c>
      <c r="C33" s="381">
        <f>'Schedule 3'!C33</f>
        <v>0.1344485958461217</v>
      </c>
      <c r="D33" s="381">
        <f>'Schedule 3'!D33</f>
        <v>8.2799999999999999E-2</v>
      </c>
      <c r="E33" s="381">
        <f>'Schedule 3'!E33</f>
        <v>5.1648595846121706E-2</v>
      </c>
      <c r="G33" s="381">
        <f t="shared" si="0"/>
        <v>5.1648595846121706E-2</v>
      </c>
      <c r="H33" s="381">
        <f t="shared" si="1"/>
        <v>5.1874947697339316E-2</v>
      </c>
      <c r="I33" s="381">
        <f t="shared" si="2"/>
        <v>8.2799999999999999E-2</v>
      </c>
      <c r="J33" s="381">
        <f t="shared" si="3"/>
        <v>8.2500000000000004E-2</v>
      </c>
      <c r="K33" s="381">
        <f>'Schedule 3'!I33</f>
        <v>7.7095813974167524E-3</v>
      </c>
      <c r="L33" s="381">
        <f>'Schedule 3'!J33</f>
        <v>1.2921014999999994E-2</v>
      </c>
    </row>
    <row r="34" spans="1:12">
      <c r="A34" s="181">
        <f>'Schedule 3'!A34</f>
        <v>23</v>
      </c>
      <c r="B34" s="380">
        <f>'Schedule 3'!B34</f>
        <v>36644</v>
      </c>
      <c r="C34" s="381">
        <f>'Schedule 3'!C34</f>
        <v>0.13163965951325562</v>
      </c>
      <c r="D34" s="381">
        <f>'Schedule 3'!D34</f>
        <v>8.2900000000000001E-2</v>
      </c>
      <c r="E34" s="381">
        <f>'Schedule 3'!E34</f>
        <v>4.8739659513255623E-2</v>
      </c>
      <c r="G34" s="381">
        <f t="shared" si="0"/>
        <v>4.8739659513255623E-2</v>
      </c>
      <c r="H34" s="381">
        <f t="shared" si="1"/>
        <v>5.1648595846121706E-2</v>
      </c>
      <c r="I34" s="381">
        <f t="shared" si="2"/>
        <v>8.2900000000000001E-2</v>
      </c>
      <c r="J34" s="381">
        <f t="shared" si="3"/>
        <v>8.2799999999999999E-2</v>
      </c>
      <c r="K34" s="381">
        <f>'Schedule 3'!I34</f>
        <v>4.9923691568653089E-3</v>
      </c>
      <c r="L34" s="381">
        <f>'Schedule 3'!J34</f>
        <v>1.2766909600000001E-2</v>
      </c>
    </row>
    <row r="35" spans="1:12">
      <c r="A35" s="181">
        <f>'Schedule 3'!A35</f>
        <v>24</v>
      </c>
      <c r="B35" s="380">
        <f>'Schedule 3'!B35</f>
        <v>36677</v>
      </c>
      <c r="C35" s="381">
        <f>'Schedule 3'!C35</f>
        <v>0.12918122515989736</v>
      </c>
      <c r="D35" s="381">
        <f>'Schedule 3'!D35</f>
        <v>8.6999999999999994E-2</v>
      </c>
      <c r="E35" s="381">
        <f>'Schedule 3'!E35</f>
        <v>4.2181225159897362E-2</v>
      </c>
      <c r="G35" s="381">
        <f t="shared" si="0"/>
        <v>4.2181225159897362E-2</v>
      </c>
      <c r="H35" s="381">
        <f t="shared" si="1"/>
        <v>4.8739659513255623E-2</v>
      </c>
      <c r="I35" s="381">
        <f t="shared" si="2"/>
        <v>8.6999999999999994E-2</v>
      </c>
      <c r="J35" s="381">
        <f t="shared" si="3"/>
        <v>8.2900000000000001E-2</v>
      </c>
      <c r="K35" s="381">
        <f>'Schedule 3'!I35</f>
        <v>8.978562382986055E-4</v>
      </c>
      <c r="L35" s="381">
        <f>'Schedule 3'!J35</f>
        <v>1.678220779999999E-2</v>
      </c>
    </row>
    <row r="36" spans="1:12">
      <c r="A36" s="181">
        <f>'Schedule 3'!A36</f>
        <v>25</v>
      </c>
      <c r="B36" s="380">
        <f>'Schedule 3'!B36</f>
        <v>36707</v>
      </c>
      <c r="C36" s="381">
        <f>'Schedule 3'!C36</f>
        <v>0.12954558242116515</v>
      </c>
      <c r="D36" s="381">
        <f>'Schedule 3'!D36</f>
        <v>8.3599999999999994E-2</v>
      </c>
      <c r="E36" s="381">
        <f>'Schedule 3'!E36</f>
        <v>4.5945582421165157E-2</v>
      </c>
      <c r="G36" s="381">
        <f t="shared" si="0"/>
        <v>4.5945582421165157E-2</v>
      </c>
      <c r="H36" s="381">
        <f t="shared" si="1"/>
        <v>4.2181225159897362E-2</v>
      </c>
      <c r="I36" s="381">
        <f t="shared" si="2"/>
        <v>8.3599999999999994E-2</v>
      </c>
      <c r="J36" s="381">
        <f t="shared" si="3"/>
        <v>8.6999999999999994E-2</v>
      </c>
      <c r="K36" s="381">
        <f>'Schedule 3'!I36</f>
        <v>1.0217325448679211E-2</v>
      </c>
      <c r="L36" s="381">
        <f>'Schedule 3'!J36</f>
        <v>9.9094339999999947E-3</v>
      </c>
    </row>
    <row r="37" spans="1:12">
      <c r="A37" s="181">
        <f>'Schedule 3'!A37</f>
        <v>26</v>
      </c>
      <c r="B37" s="380">
        <f>'Schedule 3'!B37</f>
        <v>36738</v>
      </c>
      <c r="C37" s="381">
        <f>'Schedule 3'!C37</f>
        <v>0.13168421031644398</v>
      </c>
      <c r="D37" s="381">
        <f>'Schedule 3'!D37</f>
        <v>8.2500000000000004E-2</v>
      </c>
      <c r="E37" s="381">
        <f>'Schedule 3'!E37</f>
        <v>4.9184210316443974E-2</v>
      </c>
      <c r="G37" s="381">
        <f t="shared" si="0"/>
        <v>4.9184210316443974E-2</v>
      </c>
      <c r="H37" s="381">
        <f t="shared" si="1"/>
        <v>4.5945582421165157E-2</v>
      </c>
      <c r="I37" s="381">
        <f t="shared" si="2"/>
        <v>8.2500000000000004E-2</v>
      </c>
      <c r="J37" s="381">
        <f t="shared" si="3"/>
        <v>8.3599999999999994E-2</v>
      </c>
      <c r="K37" s="381">
        <f>'Schedule 3'!I37</f>
        <v>1.0267474985233505E-2</v>
      </c>
      <c r="L37" s="381">
        <f>'Schedule 3'!J37</f>
        <v>1.1689295200000005E-2</v>
      </c>
    </row>
    <row r="38" spans="1:12">
      <c r="A38" s="181">
        <f>'Schedule 3'!A38</f>
        <v>27</v>
      </c>
      <c r="B38" s="380">
        <f>'Schedule 3'!B38</f>
        <v>36769</v>
      </c>
      <c r="C38" s="381">
        <f>'Schedule 3'!C38</f>
        <v>0.12904237626673259</v>
      </c>
      <c r="D38" s="381">
        <f>'Schedule 3'!D38</f>
        <v>8.1299999999999997E-2</v>
      </c>
      <c r="E38" s="381">
        <f>'Schedule 3'!E38</f>
        <v>4.7742376266732597E-2</v>
      </c>
      <c r="G38" s="381">
        <f t="shared" si="0"/>
        <v>4.7742376266732597E-2</v>
      </c>
      <c r="H38" s="381">
        <f t="shared" si="1"/>
        <v>4.9184210316443974E-2</v>
      </c>
      <c r="I38" s="381">
        <f t="shared" si="2"/>
        <v>8.1299999999999997E-2</v>
      </c>
      <c r="J38" s="381">
        <f t="shared" si="3"/>
        <v>8.2500000000000004E-2</v>
      </c>
      <c r="K38" s="381">
        <f>'Schedule 3'!I38</f>
        <v>6.082464812918853E-3</v>
      </c>
      <c r="L38" s="381">
        <f>'Schedule 3'!J38</f>
        <v>1.1421014999999993E-2</v>
      </c>
    </row>
    <row r="39" spans="1:12">
      <c r="A39" s="181">
        <f>'Schedule 3'!A39</f>
        <v>28</v>
      </c>
      <c r="B39" s="380">
        <f>'Schedule 3'!B39</f>
        <v>36798</v>
      </c>
      <c r="C39" s="381">
        <f>'Schedule 3'!C39</f>
        <v>0.12572795989512084</v>
      </c>
      <c r="D39" s="381">
        <f>'Schedule 3'!D39</f>
        <v>8.2299999999999998E-2</v>
      </c>
      <c r="E39" s="381">
        <f>'Schedule 3'!E39</f>
        <v>4.3427959895120841E-2</v>
      </c>
      <c r="G39" s="381">
        <f t="shared" si="0"/>
        <v>4.3427959895120841E-2</v>
      </c>
      <c r="H39" s="381">
        <f t="shared" si="1"/>
        <v>4.7742376266732597E-2</v>
      </c>
      <c r="I39" s="381">
        <f t="shared" si="2"/>
        <v>8.2299999999999998E-2</v>
      </c>
      <c r="J39" s="381">
        <f t="shared" si="3"/>
        <v>8.1299999999999997E-2</v>
      </c>
      <c r="K39" s="381">
        <f>'Schedule 3'!I39</f>
        <v>2.9893078344255253E-3</v>
      </c>
      <c r="L39" s="381">
        <f>'Schedule 3'!J39</f>
        <v>1.3437436599999991E-2</v>
      </c>
    </row>
    <row r="40" spans="1:12">
      <c r="A40" s="181">
        <f>'Schedule 3'!A40</f>
        <v>29</v>
      </c>
      <c r="B40" s="380">
        <f>'Schedule 3'!B40</f>
        <v>36830</v>
      </c>
      <c r="C40" s="381">
        <f>'Schedule 3'!C40</f>
        <v>0.1259574768591791</v>
      </c>
      <c r="D40" s="381">
        <f>'Schedule 3'!D40</f>
        <v>8.14E-2</v>
      </c>
      <c r="E40" s="381">
        <f>'Schedule 3'!E40</f>
        <v>4.4557476859179102E-2</v>
      </c>
      <c r="G40" s="381">
        <f t="shared" si="0"/>
        <v>4.4557476859179102E-2</v>
      </c>
      <c r="H40" s="381">
        <f t="shared" si="1"/>
        <v>4.3427959895120841E-2</v>
      </c>
      <c r="I40" s="381">
        <f t="shared" si="2"/>
        <v>8.14E-2</v>
      </c>
      <c r="J40" s="381">
        <f t="shared" si="3"/>
        <v>8.2299999999999998E-2</v>
      </c>
      <c r="K40" s="381">
        <f>'Schedule 3'!I40</f>
        <v>7.7732131247336342E-3</v>
      </c>
      <c r="L40" s="381">
        <f>'Schedule 3'!J40</f>
        <v>1.1690418600000002E-2</v>
      </c>
    </row>
    <row r="41" spans="1:12">
      <c r="A41" s="181">
        <f>'Schedule 3'!A41</f>
        <v>30</v>
      </c>
      <c r="B41" s="380">
        <f>'Schedule 3'!B41</f>
        <v>36860</v>
      </c>
      <c r="C41" s="381">
        <f>'Schedule 3'!C41</f>
        <v>0.12511527655051982</v>
      </c>
      <c r="D41" s="381">
        <f>'Schedule 3'!D41</f>
        <v>8.1100000000000005E-2</v>
      </c>
      <c r="E41" s="381">
        <f>'Schedule 3'!E41</f>
        <v>4.4015276550519816E-2</v>
      </c>
      <c r="G41" s="381">
        <f t="shared" si="0"/>
        <v>4.4015276550519816E-2</v>
      </c>
      <c r="H41" s="381">
        <f t="shared" si="1"/>
        <v>4.4557476859179102E-2</v>
      </c>
      <c r="I41" s="381">
        <f t="shared" si="2"/>
        <v>8.1100000000000005E-2</v>
      </c>
      <c r="J41" s="381">
        <f t="shared" si="3"/>
        <v>8.14E-2</v>
      </c>
      <c r="K41" s="381">
        <f>'Schedule 3'!I41</f>
        <v>6.2742916162116524E-3</v>
      </c>
      <c r="L41" s="381">
        <f>'Schedule 3'!J41</f>
        <v>1.2152734799999995E-2</v>
      </c>
    </row>
    <row r="42" spans="1:12">
      <c r="A42" s="181">
        <f>'Schedule 3'!A42</f>
        <v>31</v>
      </c>
      <c r="B42" s="380">
        <f>'Schedule 3'!B42</f>
        <v>36889</v>
      </c>
      <c r="C42" s="381">
        <f>'Schedule 3'!C42</f>
        <v>0.12387309044161943</v>
      </c>
      <c r="D42" s="381">
        <f>'Schedule 3'!D42</f>
        <v>7.8399999999999997E-2</v>
      </c>
      <c r="E42" s="381">
        <f>'Schedule 3'!E42</f>
        <v>4.5473090441619429E-2</v>
      </c>
      <c r="G42" s="381">
        <f t="shared" si="0"/>
        <v>4.5473090441619429E-2</v>
      </c>
      <c r="H42" s="381">
        <f t="shared" si="1"/>
        <v>4.4015276550519816E-2</v>
      </c>
      <c r="I42" s="381">
        <f t="shared" si="2"/>
        <v>7.8399999999999997E-2</v>
      </c>
      <c r="J42" s="381">
        <f t="shared" si="3"/>
        <v>8.1100000000000005E-2</v>
      </c>
      <c r="K42" s="381">
        <f>'Schedule 3'!I42</f>
        <v>8.191358928351232E-3</v>
      </c>
      <c r="L42" s="381">
        <f>'Schedule 3'!J42</f>
        <v>9.7068401999999832E-3</v>
      </c>
    </row>
    <row r="43" spans="1:12">
      <c r="A43" s="181">
        <f>'Schedule 3'!A43</f>
        <v>32</v>
      </c>
      <c r="B43" s="380">
        <f>'Schedule 3'!B43</f>
        <v>36922</v>
      </c>
      <c r="C43" s="381">
        <f>'Schedule 3'!C43</f>
        <v>0.12613213491816541</v>
      </c>
      <c r="D43" s="381">
        <f>'Schedule 3'!D43</f>
        <v>7.8E-2</v>
      </c>
      <c r="E43" s="381">
        <f>'Schedule 3'!E43</f>
        <v>4.8132134918165412E-2</v>
      </c>
      <c r="G43" s="381">
        <f t="shared" si="0"/>
        <v>4.8132134918165412E-2</v>
      </c>
      <c r="H43" s="381">
        <f t="shared" si="1"/>
        <v>4.5473090441619429E-2</v>
      </c>
      <c r="I43" s="381">
        <f t="shared" si="2"/>
        <v>7.8E-2</v>
      </c>
      <c r="J43" s="381">
        <f t="shared" si="3"/>
        <v>7.8399999999999997E-2</v>
      </c>
      <c r="K43" s="381">
        <f>'Schedule 3'!I43</f>
        <v>9.615608798485803E-3</v>
      </c>
      <c r="L43" s="381">
        <f>'Schedule 3'!J43</f>
        <v>1.1593788800000004E-2</v>
      </c>
    </row>
    <row r="44" spans="1:12">
      <c r="A44" s="181">
        <f>'Schedule 3'!A44</f>
        <v>33</v>
      </c>
      <c r="B44" s="380">
        <f>'Schedule 3'!B44</f>
        <v>36950</v>
      </c>
      <c r="C44" s="381">
        <f>'Schedule 3'!C44</f>
        <v>0.12608374636711547</v>
      </c>
      <c r="D44" s="381">
        <f>'Schedule 3'!D44</f>
        <v>7.7399999999999997E-2</v>
      </c>
      <c r="E44" s="381">
        <f>'Schedule 3'!E44</f>
        <v>4.8683746367115477E-2</v>
      </c>
      <c r="G44" s="381">
        <f t="shared" si="0"/>
        <v>4.8683746367115477E-2</v>
      </c>
      <c r="H44" s="381">
        <f t="shared" si="1"/>
        <v>4.8132134918165412E-2</v>
      </c>
      <c r="I44" s="381">
        <f t="shared" si="2"/>
        <v>7.7399999999999997E-2</v>
      </c>
      <c r="J44" s="381">
        <f t="shared" si="3"/>
        <v>7.8E-2</v>
      </c>
      <c r="K44" s="381">
        <f>'Schedule 3'!I44</f>
        <v>7.914961713000844E-3</v>
      </c>
      <c r="L44" s="381">
        <f>'Schedule 3'!J44</f>
        <v>1.1332595999999986E-2</v>
      </c>
    </row>
    <row r="45" spans="1:12">
      <c r="A45" s="181">
        <f>'Schedule 3'!A45</f>
        <v>34</v>
      </c>
      <c r="B45" s="380">
        <f>'Schedule 3'!B45</f>
        <v>36980</v>
      </c>
      <c r="C45" s="381">
        <f>'Schedule 3'!C45</f>
        <v>0.12754550635650616</v>
      </c>
      <c r="D45" s="381">
        <f>'Schedule 3'!D45</f>
        <v>7.6799999999999993E-2</v>
      </c>
      <c r="E45" s="381">
        <f>'Schedule 3'!E45</f>
        <v>5.0745506356506168E-2</v>
      </c>
      <c r="G45" s="381">
        <f t="shared" si="0"/>
        <v>5.0745506356506168E-2</v>
      </c>
      <c r="H45" s="381">
        <f t="shared" si="1"/>
        <v>4.8683746367115477E-2</v>
      </c>
      <c r="I45" s="381">
        <f t="shared" si="2"/>
        <v>7.6799999999999993E-2</v>
      </c>
      <c r="J45" s="381">
        <f t="shared" si="3"/>
        <v>7.7399999999999997E-2</v>
      </c>
      <c r="K45" s="381">
        <f>'Schedule 3'!I45</f>
        <v>9.5094968761247484E-3</v>
      </c>
      <c r="L45" s="381">
        <f>'Schedule 3'!J45</f>
        <v>1.1240806799999989E-2</v>
      </c>
    </row>
    <row r="46" spans="1:12">
      <c r="A46" s="181">
        <f>'Schedule 3'!A46</f>
        <v>35</v>
      </c>
      <c r="B46" s="380">
        <f>'Schedule 3'!B46</f>
        <v>37011</v>
      </c>
      <c r="C46" s="381">
        <f>'Schedule 3'!C46</f>
        <v>0.12269484520457685</v>
      </c>
      <c r="D46" s="381">
        <f>'Schedule 3'!D46</f>
        <v>7.9399999999999998E-2</v>
      </c>
      <c r="E46" s="381">
        <f>'Schedule 3'!E46</f>
        <v>4.3294845204576854E-2</v>
      </c>
      <c r="G46" s="381">
        <f t="shared" si="0"/>
        <v>4.3294845204576854E-2</v>
      </c>
      <c r="H46" s="381">
        <f t="shared" si="1"/>
        <v>5.0745506356506168E-2</v>
      </c>
      <c r="I46" s="381">
        <f t="shared" si="2"/>
        <v>7.9399999999999998E-2</v>
      </c>
      <c r="J46" s="381">
        <f t="shared" si="3"/>
        <v>7.6799999999999993E-2</v>
      </c>
      <c r="K46" s="381">
        <f>'Schedule 3'!I46</f>
        <v>3.1248790150171374E-4</v>
      </c>
      <c r="L46" s="381">
        <f>'Schedule 3'!J46</f>
        <v>1.43490176E-2</v>
      </c>
    </row>
    <row r="47" spans="1:12">
      <c r="A47" s="181">
        <f>'Schedule 3'!A47</f>
        <v>36</v>
      </c>
      <c r="B47" s="380">
        <f>'Schedule 3'!B47</f>
        <v>37042</v>
      </c>
      <c r="C47" s="381">
        <f>'Schedule 3'!C47</f>
        <v>0.13024149804250529</v>
      </c>
      <c r="D47" s="381">
        <f>'Schedule 3'!D47</f>
        <v>7.9899999999999999E-2</v>
      </c>
      <c r="E47" s="381">
        <f>'Schedule 3'!E47</f>
        <v>5.0341498042505289E-2</v>
      </c>
      <c r="G47" s="381">
        <f t="shared" si="0"/>
        <v>5.0341498042505289E-2</v>
      </c>
      <c r="H47" s="381">
        <f t="shared" si="1"/>
        <v>4.3294845204576854E-2</v>
      </c>
      <c r="I47" s="381">
        <f t="shared" si="2"/>
        <v>7.9899999999999999E-2</v>
      </c>
      <c r="J47" s="381">
        <f t="shared" si="3"/>
        <v>7.9399999999999998E-2</v>
      </c>
      <c r="K47" s="381">
        <f>'Schedule 3'!I47</f>
        <v>1.366998484701501E-2</v>
      </c>
      <c r="L47" s="381">
        <f>'Schedule 3'!J47</f>
        <v>1.2646770799999998E-2</v>
      </c>
    </row>
    <row r="48" spans="1:12">
      <c r="A48" s="181">
        <f>'Schedule 3'!A48</f>
        <v>37</v>
      </c>
      <c r="B48" s="380">
        <f>'Schedule 3'!B48</f>
        <v>37071</v>
      </c>
      <c r="C48" s="381">
        <f>'Schedule 3'!C48</f>
        <v>0.13042630408354702</v>
      </c>
      <c r="D48" s="381">
        <f>'Schedule 3'!D48</f>
        <v>7.85E-2</v>
      </c>
      <c r="E48" s="381">
        <f>'Schedule 3'!E48</f>
        <v>5.1926304083547023E-2</v>
      </c>
      <c r="G48" s="381">
        <f t="shared" si="0"/>
        <v>5.1926304083547023E-2</v>
      </c>
      <c r="H48" s="381">
        <f t="shared" si="1"/>
        <v>5.0341498042505289E-2</v>
      </c>
      <c r="I48" s="381">
        <f t="shared" si="2"/>
        <v>7.85E-2</v>
      </c>
      <c r="J48" s="381">
        <f t="shared" si="3"/>
        <v>7.9899999999999999E-2</v>
      </c>
      <c r="K48" s="381">
        <f>'Schedule 3'!I48</f>
        <v>9.2861490945802747E-3</v>
      </c>
      <c r="L48" s="381">
        <f>'Schedule 3'!J48</f>
        <v>1.0823261799999997E-2</v>
      </c>
    </row>
    <row r="49" spans="1:12">
      <c r="A49" s="181">
        <f>'Schedule 3'!A49</f>
        <v>38</v>
      </c>
      <c r="B49" s="380">
        <f>'Schedule 3'!B49</f>
        <v>37073</v>
      </c>
      <c r="C49" s="381">
        <f>'Schedule 3'!C49</f>
        <v>0.13381912071823959</v>
      </c>
      <c r="D49" s="381">
        <f>'Schedule 3'!D49</f>
        <v>7.7799999999999994E-2</v>
      </c>
      <c r="E49" s="381">
        <f>'Schedule 3'!E49</f>
        <v>5.6019120718239598E-2</v>
      </c>
      <c r="G49" s="381">
        <f t="shared" si="0"/>
        <v>5.6019120718239598E-2</v>
      </c>
      <c r="H49" s="381">
        <f t="shared" si="1"/>
        <v>5.1926304083547023E-2</v>
      </c>
      <c r="I49" s="381">
        <f t="shared" si="2"/>
        <v>7.7799999999999994E-2</v>
      </c>
      <c r="J49" s="381">
        <f t="shared" si="3"/>
        <v>7.85E-2</v>
      </c>
      <c r="K49" s="381">
        <f>'Schedule 3'!I49</f>
        <v>1.2036606486001765E-2</v>
      </c>
      <c r="L49" s="381">
        <f>'Schedule 3'!J49</f>
        <v>1.1309086999999995E-2</v>
      </c>
    </row>
    <row r="50" spans="1:12">
      <c r="A50" s="181">
        <f>'Schedule 3'!A50</f>
        <v>39</v>
      </c>
      <c r="B50" s="380">
        <f>'Schedule 3'!B50</f>
        <v>37104</v>
      </c>
      <c r="C50" s="381">
        <f>'Schedule 3'!C50</f>
        <v>0.13271083190882571</v>
      </c>
      <c r="D50" s="381">
        <f>'Schedule 3'!D50</f>
        <v>7.5899999999999995E-2</v>
      </c>
      <c r="E50" s="381">
        <f>'Schedule 3'!E50</f>
        <v>5.6810831908825715E-2</v>
      </c>
      <c r="G50" s="381">
        <f t="shared" si="0"/>
        <v>5.6810831908825715E-2</v>
      </c>
      <c r="H50" s="381">
        <f t="shared" si="1"/>
        <v>5.6019120718239598E-2</v>
      </c>
      <c r="I50" s="381">
        <f t="shared" si="2"/>
        <v>7.5899999999999995E-2</v>
      </c>
      <c r="J50" s="381">
        <f t="shared" si="3"/>
        <v>7.7799999999999994E-2</v>
      </c>
      <c r="K50" s="381">
        <f>'Schedule 3'!I50</f>
        <v>9.3616283163038411E-3</v>
      </c>
      <c r="L50" s="381">
        <f>'Schedule 3'!J50</f>
        <v>1.0001999599999992E-2</v>
      </c>
    </row>
    <row r="51" spans="1:12">
      <c r="A51" s="181">
        <f>'Schedule 3'!A51</f>
        <v>40</v>
      </c>
      <c r="B51" s="380">
        <f>'Schedule 3'!B51</f>
        <v>37135</v>
      </c>
      <c r="C51" s="381">
        <f>'Schedule 3'!C51</f>
        <v>0.12676628730506348</v>
      </c>
      <c r="D51" s="381">
        <f>'Schedule 3'!D51</f>
        <v>7.7499999999999999E-2</v>
      </c>
      <c r="E51" s="381">
        <f>'Schedule 3'!E51</f>
        <v>4.926628730506348E-2</v>
      </c>
      <c r="G51" s="381">
        <f t="shared" si="0"/>
        <v>4.926628730506348E-2</v>
      </c>
      <c r="H51" s="381">
        <f t="shared" si="1"/>
        <v>5.6810831908825715E-2</v>
      </c>
      <c r="I51" s="381">
        <f t="shared" si="2"/>
        <v>7.7499999999999999E-2</v>
      </c>
      <c r="J51" s="381">
        <f t="shared" si="3"/>
        <v>7.5899999999999995E-2</v>
      </c>
      <c r="K51" s="381">
        <f>'Schedule 3'!I51</f>
        <v>1.1464900833137379E-3</v>
      </c>
      <c r="L51" s="381">
        <f>'Schedule 3'!J51</f>
        <v>1.3211333800000002E-2</v>
      </c>
    </row>
    <row r="52" spans="1:12">
      <c r="A52" s="181">
        <f>'Schedule 3'!A52</f>
        <v>41</v>
      </c>
      <c r="B52" s="380">
        <f>'Schedule 3'!B52</f>
        <v>37165</v>
      </c>
      <c r="C52" s="381">
        <f>'Schedule 3'!C52</f>
        <v>0.12684665733325387</v>
      </c>
      <c r="D52" s="381">
        <f>'Schedule 3'!D52</f>
        <v>7.6300000000000007E-2</v>
      </c>
      <c r="E52" s="381">
        <f>'Schedule 3'!E52</f>
        <v>5.0546657333253864E-2</v>
      </c>
      <c r="G52" s="381">
        <f t="shared" si="0"/>
        <v>5.0546657333253864E-2</v>
      </c>
      <c r="H52" s="381">
        <f t="shared" si="1"/>
        <v>4.926628730506348E-2</v>
      </c>
      <c r="I52" s="381">
        <f t="shared" si="2"/>
        <v>7.6300000000000007E-2</v>
      </c>
      <c r="J52" s="381">
        <f t="shared" si="3"/>
        <v>7.7499999999999999E-2</v>
      </c>
      <c r="K52" s="381">
        <f>'Schedule 3'!I52</f>
        <v>8.8172251926936021E-3</v>
      </c>
      <c r="L52" s="381">
        <f>'Schedule 3'!J52</f>
        <v>1.0656104999999999E-2</v>
      </c>
    </row>
    <row r="53" spans="1:12">
      <c r="A53" s="181">
        <f>'Schedule 3'!A53</f>
        <v>42</v>
      </c>
      <c r="B53" s="380">
        <f>'Schedule 3'!B53</f>
        <v>37196</v>
      </c>
      <c r="C53" s="381">
        <f>'Schedule 3'!C53</f>
        <v>0.12684011030202882</v>
      </c>
      <c r="D53" s="381">
        <f>'Schedule 3'!D53</f>
        <v>7.5700000000000003E-2</v>
      </c>
      <c r="E53" s="381">
        <f>'Schedule 3'!E53</f>
        <v>5.1140110302028821E-2</v>
      </c>
      <c r="G53" s="381">
        <f t="shared" si="0"/>
        <v>5.1140110302028821E-2</v>
      </c>
      <c r="H53" s="381">
        <f t="shared" si="1"/>
        <v>5.0546657333253864E-2</v>
      </c>
      <c r="I53" s="381">
        <f t="shared" si="2"/>
        <v>7.5700000000000003E-2</v>
      </c>
      <c r="J53" s="381">
        <f t="shared" si="3"/>
        <v>7.6300000000000007E-2</v>
      </c>
      <c r="K53" s="381">
        <f>'Schedule 3'!I53</f>
        <v>8.3261817009307945E-3</v>
      </c>
      <c r="L53" s="381">
        <f>'Schedule 3'!J53</f>
        <v>1.1072526599999993E-2</v>
      </c>
    </row>
    <row r="54" spans="1:12">
      <c r="A54" s="181">
        <f>'Schedule 3'!A54</f>
        <v>43</v>
      </c>
      <c r="B54" s="380">
        <f>'Schedule 3'!B54</f>
        <v>37226</v>
      </c>
      <c r="C54" s="381">
        <f>'Schedule 3'!C54</f>
        <v>0.12543295280640959</v>
      </c>
      <c r="D54" s="381">
        <f>'Schedule 3'!D54</f>
        <v>7.8299999999999995E-2</v>
      </c>
      <c r="E54" s="381">
        <f>'Schedule 3'!E54</f>
        <v>4.7132952806409598E-2</v>
      </c>
      <c r="G54" s="381">
        <f t="shared" si="0"/>
        <v>4.7132952806409598E-2</v>
      </c>
      <c r="H54" s="381">
        <f t="shared" si="1"/>
        <v>5.1140110302028821E-2</v>
      </c>
      <c r="I54" s="381">
        <f t="shared" si="2"/>
        <v>7.8299999999999995E-2</v>
      </c>
      <c r="J54" s="381">
        <f t="shared" si="3"/>
        <v>7.5700000000000003E-2</v>
      </c>
      <c r="K54" s="381">
        <f>'Schedule 3'!I54</f>
        <v>3.8163588586057479E-3</v>
      </c>
      <c r="L54" s="381">
        <f>'Schedule 3'!J54</f>
        <v>1.418073739999999E-2</v>
      </c>
    </row>
    <row r="55" spans="1:12">
      <c r="A55" s="181">
        <f>'Schedule 3'!A55</f>
        <v>44</v>
      </c>
      <c r="B55" s="380">
        <f>'Schedule 3'!B55</f>
        <v>37257</v>
      </c>
      <c r="C55" s="381">
        <f>'Schedule 3'!C55</f>
        <v>0.12364751890405125</v>
      </c>
      <c r="D55" s="381">
        <f>'Schedule 3'!D55</f>
        <v>7.6600000000000001E-2</v>
      </c>
      <c r="E55" s="381">
        <f>'Schedule 3'!E55</f>
        <v>4.7047518904051247E-2</v>
      </c>
      <c r="G55" s="381">
        <f t="shared" si="0"/>
        <v>4.7047518904051247E-2</v>
      </c>
      <c r="H55" s="381">
        <f t="shared" si="1"/>
        <v>4.7132952806409598E-2</v>
      </c>
      <c r="I55" s="381">
        <f t="shared" si="2"/>
        <v>7.6600000000000001E-2</v>
      </c>
      <c r="J55" s="381">
        <f t="shared" si="3"/>
        <v>7.8299999999999995E-2</v>
      </c>
      <c r="K55" s="381">
        <f>'Schedule 3'!I55</f>
        <v>7.1250594838717998E-3</v>
      </c>
      <c r="L55" s="381">
        <f>'Schedule 3'!J55</f>
        <v>1.0278490599999995E-2</v>
      </c>
    </row>
    <row r="56" spans="1:12">
      <c r="A56" s="181">
        <f>'Schedule 3'!A56</f>
        <v>45</v>
      </c>
      <c r="B56" s="380">
        <f>'Schedule 3'!B56</f>
        <v>37288</v>
      </c>
      <c r="C56" s="381">
        <f>'Schedule 3'!C56</f>
        <v>0.12413826408449108</v>
      </c>
      <c r="D56" s="381">
        <f>'Schedule 3'!D56</f>
        <v>7.5399999999999995E-2</v>
      </c>
      <c r="E56" s="381">
        <f>'Schedule 3'!E56</f>
        <v>4.8738264084491084E-2</v>
      </c>
      <c r="G56" s="381">
        <f t="shared" si="0"/>
        <v>4.8738264084491084E-2</v>
      </c>
      <c r="H56" s="381">
        <f t="shared" si="1"/>
        <v>4.7047518904051247E-2</v>
      </c>
      <c r="I56" s="381">
        <f t="shared" si="2"/>
        <v>7.5399999999999995E-2</v>
      </c>
      <c r="J56" s="381">
        <f t="shared" si="3"/>
        <v>7.6600000000000001E-2</v>
      </c>
      <c r="K56" s="381">
        <f>'Schedule 3'!I56</f>
        <v>8.8881687174194035E-3</v>
      </c>
      <c r="L56" s="381">
        <f>'Schedule 3'!J56</f>
        <v>1.0518421199999989E-2</v>
      </c>
    </row>
    <row r="57" spans="1:12">
      <c r="A57" s="181">
        <f>'Schedule 3'!A57</f>
        <v>46</v>
      </c>
      <c r="B57" s="380">
        <f>'Schedule 3'!B57</f>
        <v>37316</v>
      </c>
      <c r="C57" s="381">
        <f>'Schedule 3'!C57</f>
        <v>0.11892179213487042</v>
      </c>
      <c r="D57" s="381">
        <f>'Schedule 3'!D57</f>
        <v>7.7600000000000002E-2</v>
      </c>
      <c r="E57" s="381">
        <f>'Schedule 3'!E57</f>
        <v>4.1321792134870416E-2</v>
      </c>
      <c r="G57" s="381">
        <f t="shared" si="0"/>
        <v>4.1321792134870416E-2</v>
      </c>
      <c r="H57" s="381">
        <f t="shared" si="1"/>
        <v>4.8738264084491084E-2</v>
      </c>
      <c r="I57" s="381">
        <f t="shared" si="2"/>
        <v>7.7600000000000002E-2</v>
      </c>
      <c r="J57" s="381">
        <f t="shared" si="3"/>
        <v>7.5399999999999995E-2</v>
      </c>
      <c r="K57" s="381">
        <f>'Schedule 3'!I57</f>
        <v>3.9605166552943161E-5</v>
      </c>
      <c r="L57" s="381">
        <f>'Schedule 3'!J57</f>
        <v>1.3734842800000008E-2</v>
      </c>
    </row>
    <row r="58" spans="1:12">
      <c r="A58" s="181">
        <f>'Schedule 3'!A58</f>
        <v>47</v>
      </c>
      <c r="B58" s="380">
        <f>'Schedule 3'!B58</f>
        <v>37347</v>
      </c>
      <c r="C58" s="381">
        <f>'Schedule 3'!C58</f>
        <v>0.11591766919314905</v>
      </c>
      <c r="D58" s="381">
        <f>'Schedule 3'!D58</f>
        <v>7.5700000000000003E-2</v>
      </c>
      <c r="E58" s="381">
        <f>'Schedule 3'!E58</f>
        <v>4.021766919314905E-2</v>
      </c>
      <c r="G58" s="381">
        <f t="shared" si="0"/>
        <v>4.021766919314905E-2</v>
      </c>
      <c r="H58" s="381">
        <f t="shared" si="1"/>
        <v>4.1321792134870416E-2</v>
      </c>
      <c r="I58" s="381">
        <f t="shared" si="2"/>
        <v>7.5700000000000003E-2</v>
      </c>
      <c r="J58" s="381">
        <f t="shared" si="3"/>
        <v>7.7600000000000002E-2</v>
      </c>
      <c r="K58" s="381">
        <f>'Schedule 3'!I58</f>
        <v>5.2173674626553798E-3</v>
      </c>
      <c r="L58" s="381">
        <f>'Schedule 3'!J58</f>
        <v>9.9714031999999925E-3</v>
      </c>
    </row>
    <row r="59" spans="1:12">
      <c r="A59" s="181">
        <f>'Schedule 3'!A59</f>
        <v>48</v>
      </c>
      <c r="B59" s="380">
        <f>'Schedule 3'!B59</f>
        <v>37377</v>
      </c>
      <c r="C59" s="381">
        <f>'Schedule 3'!C59</f>
        <v>0.11623593669050837</v>
      </c>
      <c r="D59" s="381">
        <f>'Schedule 3'!D59</f>
        <v>7.5200000000000003E-2</v>
      </c>
      <c r="E59" s="381">
        <f>'Schedule 3'!E59</f>
        <v>4.1035936690508368E-2</v>
      </c>
      <c r="G59" s="381">
        <f t="shared" si="0"/>
        <v>4.1035936690508368E-2</v>
      </c>
      <c r="H59" s="381">
        <f t="shared" si="1"/>
        <v>4.021766919314905E-2</v>
      </c>
      <c r="I59" s="381">
        <f t="shared" si="2"/>
        <v>7.5200000000000003E-2</v>
      </c>
      <c r="J59" s="381">
        <f t="shared" si="3"/>
        <v>7.5700000000000003E-2</v>
      </c>
      <c r="K59" s="381">
        <f>'Schedule 3'!I59</f>
        <v>6.9708469658656472E-3</v>
      </c>
      <c r="L59" s="381">
        <f>'Schedule 3'!J59</f>
        <v>1.1080737399999999E-2</v>
      </c>
    </row>
    <row r="60" spans="1:12">
      <c r="A60" s="181">
        <f>'Schedule 3'!A60</f>
        <v>49</v>
      </c>
      <c r="B60" s="380">
        <f>'Schedule 3'!B60</f>
        <v>37408</v>
      </c>
      <c r="C60" s="381">
        <f>'Schedule 3'!C60</f>
        <v>0.11702127237887228</v>
      </c>
      <c r="D60" s="381">
        <f>'Schedule 3'!D60</f>
        <v>7.4099999999999999E-2</v>
      </c>
      <c r="E60" s="381">
        <f>'Schedule 3'!E60</f>
        <v>4.2921272378872277E-2</v>
      </c>
      <c r="G60" s="381">
        <f t="shared" si="0"/>
        <v>4.2921272378872277E-2</v>
      </c>
      <c r="H60" s="381">
        <f t="shared" si="1"/>
        <v>4.1035936690508368E-2</v>
      </c>
      <c r="I60" s="381">
        <f t="shared" si="2"/>
        <v>7.4099999999999999E-2</v>
      </c>
      <c r="J60" s="381">
        <f t="shared" si="3"/>
        <v>7.5200000000000003E-2</v>
      </c>
      <c r="K60" s="381">
        <f>'Schedule 3'!I60</f>
        <v>8.1630953551512578E-3</v>
      </c>
      <c r="L60" s="381">
        <f>'Schedule 3'!J60</f>
        <v>1.0404246399999997E-2</v>
      </c>
    </row>
    <row r="61" spans="1:12">
      <c r="A61" s="181">
        <f>'Schedule 3'!A61</f>
        <v>50</v>
      </c>
      <c r="B61" s="380">
        <f>'Schedule 3'!B61</f>
        <v>37438</v>
      </c>
      <c r="C61" s="381">
        <f>'Schedule 3'!C61</f>
        <v>0.12419497289977156</v>
      </c>
      <c r="D61" s="381">
        <f>'Schedule 3'!D61</f>
        <v>7.3099999999999998E-2</v>
      </c>
      <c r="E61" s="381">
        <f>'Schedule 3'!E61</f>
        <v>5.1094972899771565E-2</v>
      </c>
      <c r="G61" s="381">
        <f t="shared" si="0"/>
        <v>5.1094972899771565E-2</v>
      </c>
      <c r="H61" s="381">
        <f t="shared" si="1"/>
        <v>4.2921272378872277E-2</v>
      </c>
      <c r="I61" s="381">
        <f t="shared" si="2"/>
        <v>7.3099999999999998E-2</v>
      </c>
      <c r="J61" s="381">
        <f t="shared" si="3"/>
        <v>7.4099999999999999E-2</v>
      </c>
      <c r="K61" s="381">
        <f>'Schedule 3'!I61</f>
        <v>1.4739882611963927E-2</v>
      </c>
      <c r="L61" s="381">
        <f>'Schedule 3'!J61</f>
        <v>1.0335966199999991E-2</v>
      </c>
    </row>
    <row r="62" spans="1:12">
      <c r="A62" s="181">
        <f>'Schedule 3'!A62</f>
        <v>51</v>
      </c>
      <c r="B62" s="380">
        <f>'Schedule 3'!B62</f>
        <v>37469</v>
      </c>
      <c r="C62" s="381">
        <f>'Schedule 3'!C62</f>
        <v>0.12341045721938966</v>
      </c>
      <c r="D62" s="381">
        <f>'Schedule 3'!D62</f>
        <v>7.17E-2</v>
      </c>
      <c r="E62" s="381">
        <f>'Schedule 3'!E62</f>
        <v>5.1710457219389661E-2</v>
      </c>
      <c r="G62" s="381">
        <f t="shared" si="0"/>
        <v>5.1710457219389661E-2</v>
      </c>
      <c r="H62" s="381">
        <f t="shared" si="1"/>
        <v>5.1094972899771565E-2</v>
      </c>
      <c r="I62" s="381">
        <f t="shared" si="2"/>
        <v>7.17E-2</v>
      </c>
      <c r="J62" s="381">
        <f t="shared" si="3"/>
        <v>7.3099999999999998E-2</v>
      </c>
      <c r="K62" s="381">
        <f>'Schedule 3'!I62</f>
        <v>8.4320954637709458E-3</v>
      </c>
      <c r="L62" s="381">
        <f>'Schedule 3'!J62</f>
        <v>9.7829841999999972E-3</v>
      </c>
    </row>
    <row r="63" spans="1:12">
      <c r="A63" s="181">
        <f>'Schedule 3'!A63</f>
        <v>52</v>
      </c>
      <c r="B63" s="380">
        <f>'Schedule 3'!B63</f>
        <v>37500</v>
      </c>
      <c r="C63" s="381">
        <f>'Schedule 3'!C63</f>
        <v>0.12597395123768287</v>
      </c>
      <c r="D63" s="381">
        <f>'Schedule 3'!D63</f>
        <v>7.0800000000000002E-2</v>
      </c>
      <c r="E63" s="381">
        <f>'Schedule 3'!E63</f>
        <v>5.5173951237682872E-2</v>
      </c>
      <c r="G63" s="381">
        <f t="shared" si="0"/>
        <v>5.5173951237682872E-2</v>
      </c>
      <c r="H63" s="381">
        <f t="shared" si="1"/>
        <v>5.1710457219389661E-2</v>
      </c>
      <c r="I63" s="381">
        <f t="shared" si="2"/>
        <v>7.0800000000000002E-2</v>
      </c>
      <c r="J63" s="381">
        <f t="shared" si="3"/>
        <v>7.17E-2</v>
      </c>
      <c r="K63" s="381">
        <f>'Schedule 3'!I63</f>
        <v>1.1374263184629876E-2</v>
      </c>
      <c r="L63" s="381">
        <f>'Schedule 3'!J63</f>
        <v>1.0068809399999996E-2</v>
      </c>
    </row>
    <row r="64" spans="1:12">
      <c r="A64" s="181">
        <f>'Schedule 3'!A64</f>
        <v>53</v>
      </c>
      <c r="B64" s="380">
        <f>'Schedule 3'!B64</f>
        <v>37530</v>
      </c>
      <c r="C64" s="381">
        <f>'Schedule 3'!C64</f>
        <v>0.12501624620877569</v>
      </c>
      <c r="D64" s="381">
        <f>'Schedule 3'!D64</f>
        <v>7.2300000000000003E-2</v>
      </c>
      <c r="E64" s="381">
        <f>'Schedule 3'!E64</f>
        <v>5.2716246208775686E-2</v>
      </c>
      <c r="G64" s="381">
        <f t="shared" si="0"/>
        <v>5.2716246208775686E-2</v>
      </c>
      <c r="H64" s="381">
        <f t="shared" si="1"/>
        <v>5.5173951237682872E-2</v>
      </c>
      <c r="I64" s="381">
        <f t="shared" si="2"/>
        <v>7.2300000000000003E-2</v>
      </c>
      <c r="J64" s="381">
        <f t="shared" si="3"/>
        <v>7.0800000000000002E-2</v>
      </c>
      <c r="K64" s="381">
        <f>'Schedule 3'!I64</f>
        <v>5.9829163793360118E-3</v>
      </c>
      <c r="L64" s="381">
        <f>'Schedule 3'!J64</f>
        <v>1.2331125599999999E-2</v>
      </c>
    </row>
    <row r="65" spans="1:12">
      <c r="A65" s="181">
        <f>'Schedule 3'!A65</f>
        <v>54</v>
      </c>
      <c r="B65" s="380">
        <f>'Schedule 3'!B65</f>
        <v>37561</v>
      </c>
      <c r="C65" s="381">
        <f>'Schedule 3'!C65</f>
        <v>0.12208101957888193</v>
      </c>
      <c r="D65" s="381">
        <f>'Schedule 3'!D65</f>
        <v>7.1400000000000005E-2</v>
      </c>
      <c r="E65" s="381">
        <f>'Schedule 3'!E65</f>
        <v>5.0681019578881922E-2</v>
      </c>
      <c r="G65" s="381">
        <f t="shared" si="0"/>
        <v>5.0681019578881922E-2</v>
      </c>
      <c r="H65" s="381">
        <f t="shared" si="1"/>
        <v>5.2716246208775686E-2</v>
      </c>
      <c r="I65" s="381">
        <f t="shared" si="2"/>
        <v>7.1400000000000005E-2</v>
      </c>
      <c r="J65" s="381">
        <f t="shared" si="3"/>
        <v>7.2300000000000003E-2</v>
      </c>
      <c r="K65" s="381">
        <f>'Schedule 3'!I65</f>
        <v>6.0294101476171535E-3</v>
      </c>
      <c r="L65" s="381">
        <f>'Schedule 3'!J65</f>
        <v>1.0160598600000001E-2</v>
      </c>
    </row>
    <row r="66" spans="1:12">
      <c r="A66" s="181">
        <f>'Schedule 3'!A66</f>
        <v>55</v>
      </c>
      <c r="B66" s="380">
        <f>'Schedule 3'!B66</f>
        <v>37591</v>
      </c>
      <c r="C66" s="381">
        <f>'Schedule 3'!C66</f>
        <v>0.1215572058237917</v>
      </c>
      <c r="D66" s="381">
        <f>'Schedule 3'!D66</f>
        <v>7.0699999999999999E-2</v>
      </c>
      <c r="E66" s="381">
        <f>'Schedule 3'!E66</f>
        <v>5.0857205823791704E-2</v>
      </c>
      <c r="G66" s="381">
        <f t="shared" si="0"/>
        <v>5.0857205823791704E-2</v>
      </c>
      <c r="H66" s="381">
        <f t="shared" si="1"/>
        <v>5.0681019578881922E-2</v>
      </c>
      <c r="I66" s="381">
        <f t="shared" si="2"/>
        <v>7.0699999999999999E-2</v>
      </c>
      <c r="J66" s="381">
        <f t="shared" si="3"/>
        <v>7.1400000000000005E-2</v>
      </c>
      <c r="K66" s="381">
        <f>'Schedule 3'!I66</f>
        <v>7.9294699821262915E-3</v>
      </c>
      <c r="L66" s="381">
        <f>'Schedule 3'!J66</f>
        <v>1.0222914799999989E-2</v>
      </c>
    </row>
    <row r="67" spans="1:12">
      <c r="A67" s="181">
        <f>'Schedule 3'!A67</f>
        <v>56</v>
      </c>
      <c r="B67" s="380">
        <f>'Schedule 3'!B67</f>
        <v>37622</v>
      </c>
      <c r="C67" s="381">
        <f>'Schedule 3'!C67</f>
        <v>0.12187065532291796</v>
      </c>
      <c r="D67" s="381">
        <f>'Schedule 3'!D67</f>
        <v>7.0599999999999996E-2</v>
      </c>
      <c r="E67" s="381">
        <f>'Schedule 3'!E67</f>
        <v>5.1270655322917968E-2</v>
      </c>
      <c r="G67" s="381">
        <f t="shared" si="0"/>
        <v>5.1270655322917968E-2</v>
      </c>
      <c r="H67" s="381">
        <f t="shared" si="1"/>
        <v>5.0857205823791704E-2</v>
      </c>
      <c r="I67" s="381">
        <f t="shared" si="2"/>
        <v>7.0599999999999996E-2</v>
      </c>
      <c r="J67" s="381">
        <f t="shared" si="3"/>
        <v>7.0699999999999999E-2</v>
      </c>
      <c r="K67" s="381">
        <f>'Schedule 3'!I67</f>
        <v>8.1936865604615647E-3</v>
      </c>
      <c r="L67" s="381">
        <f>'Schedule 3'!J67</f>
        <v>1.0715827399999996E-2</v>
      </c>
    </row>
    <row r="68" spans="1:12">
      <c r="A68" s="181">
        <f>'Schedule 3'!A68</f>
        <v>57</v>
      </c>
      <c r="B68" s="380">
        <f>'Schedule 3'!B68</f>
        <v>37653</v>
      </c>
      <c r="C68" s="381">
        <f>'Schedule 3'!C68</f>
        <v>0.12319835573497875</v>
      </c>
      <c r="D68" s="381">
        <f>'Schedule 3'!D68</f>
        <v>6.93E-2</v>
      </c>
      <c r="E68" s="381">
        <f>'Schedule 3'!E68</f>
        <v>5.3898355734978753E-2</v>
      </c>
      <c r="G68" s="381">
        <f t="shared" si="0"/>
        <v>5.3898355734978753E-2</v>
      </c>
      <c r="H68" s="381">
        <f t="shared" si="1"/>
        <v>5.1270655322917968E-2</v>
      </c>
      <c r="I68" s="381">
        <f t="shared" si="2"/>
        <v>6.93E-2</v>
      </c>
      <c r="J68" s="381">
        <f t="shared" si="3"/>
        <v>7.0599999999999996E-2</v>
      </c>
      <c r="K68" s="381">
        <f>'Schedule 3'!I68</f>
        <v>1.047118780467142E-2</v>
      </c>
      <c r="L68" s="381">
        <f>'Schedule 3'!J68</f>
        <v>9.5005292000000033E-3</v>
      </c>
    </row>
    <row r="69" spans="1:12">
      <c r="A69" s="181">
        <f>'Schedule 3'!A69</f>
        <v>58</v>
      </c>
      <c r="B69" s="380">
        <f>'Schedule 3'!B69</f>
        <v>37681</v>
      </c>
      <c r="C69" s="381">
        <f>'Schedule 3'!C69</f>
        <v>0.11947059857291485</v>
      </c>
      <c r="D69" s="381">
        <f>'Schedule 3'!D69</f>
        <v>6.7900000000000002E-2</v>
      </c>
      <c r="E69" s="381">
        <f>'Schedule 3'!E69</f>
        <v>5.157059857291485E-2</v>
      </c>
      <c r="G69" s="381">
        <f t="shared" si="0"/>
        <v>5.157059857291485E-2</v>
      </c>
      <c r="H69" s="381">
        <f t="shared" si="1"/>
        <v>5.3898355734978753E-2</v>
      </c>
      <c r="I69" s="381">
        <f t="shared" si="2"/>
        <v>6.7900000000000002E-2</v>
      </c>
      <c r="J69" s="381">
        <f t="shared" si="3"/>
        <v>6.93E-2</v>
      </c>
      <c r="K69" s="381">
        <f>'Schedule 3'!I69</f>
        <v>5.9177210949846112E-3</v>
      </c>
      <c r="L69" s="381">
        <f>'Schedule 3'!J69</f>
        <v>9.2016525999999987E-3</v>
      </c>
    </row>
    <row r="70" spans="1:12">
      <c r="A70" s="181">
        <f>'Schedule 3'!A70</f>
        <v>59</v>
      </c>
      <c r="B70" s="380">
        <f>'Schedule 3'!B70</f>
        <v>37712</v>
      </c>
      <c r="C70" s="381">
        <f>'Schedule 3'!C70</f>
        <v>0.11616212919494028</v>
      </c>
      <c r="D70" s="381">
        <f>'Schedule 3'!D70</f>
        <v>6.6400000000000001E-2</v>
      </c>
      <c r="E70" s="381">
        <f>'Schedule 3'!E70</f>
        <v>4.9762129194940274E-2</v>
      </c>
      <c r="G70" s="381">
        <f t="shared" si="0"/>
        <v>4.9762129194940274E-2</v>
      </c>
      <c r="H70" s="381">
        <f t="shared" si="1"/>
        <v>5.157059857291485E-2</v>
      </c>
      <c r="I70" s="381">
        <f t="shared" si="2"/>
        <v>6.6400000000000001E-2</v>
      </c>
      <c r="J70" s="381">
        <f t="shared" si="3"/>
        <v>6.7900000000000002E-2</v>
      </c>
      <c r="K70" s="381">
        <f>'Schedule 3'!I70</f>
        <v>6.0809039329070835E-3</v>
      </c>
      <c r="L70" s="381">
        <f>'Schedule 3'!J70</f>
        <v>8.8874777999999946E-3</v>
      </c>
    </row>
    <row r="71" spans="1:12">
      <c r="A71" s="181">
        <f>'Schedule 3'!A71</f>
        <v>60</v>
      </c>
      <c r="B71" s="380">
        <f>'Schedule 3'!B71</f>
        <v>37742</v>
      </c>
      <c r="C71" s="381">
        <f>'Schedule 3'!C71</f>
        <v>0.1126264311587063</v>
      </c>
      <c r="D71" s="381">
        <f>'Schedule 3'!D71</f>
        <v>6.3600000000000004E-2</v>
      </c>
      <c r="E71" s="381">
        <f>'Schedule 3'!E71</f>
        <v>4.9026431158706293E-2</v>
      </c>
      <c r="G71" s="381">
        <f t="shared" si="0"/>
        <v>4.9026431158706293E-2</v>
      </c>
      <c r="H71" s="381">
        <f t="shared" si="1"/>
        <v>4.9762129194940274E-2</v>
      </c>
      <c r="I71" s="381">
        <f t="shared" si="2"/>
        <v>6.3600000000000004E-2</v>
      </c>
      <c r="J71" s="381">
        <f t="shared" si="3"/>
        <v>6.6400000000000001E-2</v>
      </c>
      <c r="K71" s="381">
        <f>'Schedule 3'!I71</f>
        <v>6.8770120122663703E-3</v>
      </c>
      <c r="L71" s="381">
        <f>'Schedule 3'!J71</f>
        <v>7.3580047999999981E-3</v>
      </c>
    </row>
    <row r="72" spans="1:12">
      <c r="A72" s="181">
        <f>'Schedule 3'!A72</f>
        <v>61</v>
      </c>
      <c r="B72" s="380">
        <f>'Schedule 3'!B72</f>
        <v>37773</v>
      </c>
      <c r="C72" s="381">
        <f>'Schedule 3'!C72</f>
        <v>0.11140312132254174</v>
      </c>
      <c r="D72" s="381">
        <f>'Schedule 3'!D72</f>
        <v>6.2100000000000002E-2</v>
      </c>
      <c r="E72" s="381">
        <f>'Schedule 3'!E72</f>
        <v>4.9303121322541735E-2</v>
      </c>
      <c r="G72" s="381">
        <f t="shared" si="0"/>
        <v>4.9303121322541735E-2</v>
      </c>
      <c r="H72" s="381">
        <f t="shared" si="1"/>
        <v>4.9026431158706293E-2</v>
      </c>
      <c r="I72" s="381">
        <f t="shared" si="2"/>
        <v>6.2100000000000002E-2</v>
      </c>
      <c r="J72" s="381">
        <f t="shared" si="3"/>
        <v>6.3600000000000004E-2</v>
      </c>
      <c r="K72" s="381">
        <f>'Schedule 3'!I72</f>
        <v>7.7768516553566452E-3</v>
      </c>
      <c r="L72" s="381">
        <f>'Schedule 3'!J72</f>
        <v>8.2296551999999981E-3</v>
      </c>
    </row>
    <row r="73" spans="1:12">
      <c r="A73" s="181">
        <f>'Schedule 3'!A73</f>
        <v>62</v>
      </c>
      <c r="B73" s="380">
        <f>'Schedule 3'!B73</f>
        <v>37803</v>
      </c>
      <c r="C73" s="381">
        <f>'Schedule 3'!C73</f>
        <v>0.1126726263045835</v>
      </c>
      <c r="D73" s="381">
        <f>'Schedule 3'!D73</f>
        <v>6.5699999999999995E-2</v>
      </c>
      <c r="E73" s="381">
        <f>'Schedule 3'!E73</f>
        <v>4.6972626304583501E-2</v>
      </c>
      <c r="G73" s="381">
        <f t="shared" si="0"/>
        <v>4.6972626304583501E-2</v>
      </c>
      <c r="H73" s="381">
        <f t="shared" si="1"/>
        <v>4.9303121322541735E-2</v>
      </c>
      <c r="I73" s="381">
        <f t="shared" si="2"/>
        <v>6.5699999999999995E-2</v>
      </c>
      <c r="J73" s="381">
        <f t="shared" si="3"/>
        <v>6.2100000000000002E-2</v>
      </c>
      <c r="K73" s="381">
        <f>'Schedule 3'!I73</f>
        <v>5.2119950882068417E-3</v>
      </c>
      <c r="L73" s="381">
        <f>'Schedule 3'!J73</f>
        <v>1.3100182199999991E-2</v>
      </c>
    </row>
    <row r="74" spans="1:12">
      <c r="A74" s="181">
        <f>'Schedule 3'!A74</f>
        <v>63</v>
      </c>
      <c r="B74" s="380">
        <f>'Schedule 3'!B74</f>
        <v>37834</v>
      </c>
      <c r="C74" s="381">
        <f>'Schedule 3'!C74</f>
        <v>0.1138710890760737</v>
      </c>
      <c r="D74" s="381">
        <f>'Schedule 3'!D74</f>
        <v>6.7799999999999999E-2</v>
      </c>
      <c r="E74" s="381">
        <f>'Schedule 3'!E74</f>
        <v>4.6071089076073699E-2</v>
      </c>
      <c r="G74" s="381">
        <f t="shared" si="0"/>
        <v>4.6071089076073699E-2</v>
      </c>
      <c r="H74" s="381">
        <f t="shared" si="1"/>
        <v>4.6972626304583501E-2</v>
      </c>
      <c r="I74" s="381">
        <f t="shared" si="2"/>
        <v>6.7799999999999999E-2</v>
      </c>
      <c r="J74" s="381">
        <f t="shared" si="3"/>
        <v>6.5699999999999995E-2</v>
      </c>
      <c r="K74" s="381">
        <f>'Schedule 3'!I74</f>
        <v>6.2844290888179888E-3</v>
      </c>
      <c r="L74" s="381">
        <f>'Schedule 3'!J74</f>
        <v>1.2150917400000003E-2</v>
      </c>
    </row>
    <row r="75" spans="1:12">
      <c r="A75" s="181">
        <f>'Schedule 3'!A75</f>
        <v>64</v>
      </c>
      <c r="B75" s="380">
        <f>'Schedule 3'!B75</f>
        <v>37865</v>
      </c>
      <c r="C75" s="381">
        <f>'Schedule 3'!C75</f>
        <v>0.11273627164061842</v>
      </c>
      <c r="D75" s="381">
        <f>'Schedule 3'!D75</f>
        <v>6.5600000000000006E-2</v>
      </c>
      <c r="E75" s="381">
        <f>'Schedule 3'!E75</f>
        <v>4.7136271640618413E-2</v>
      </c>
      <c r="G75" s="381">
        <f t="shared" si="0"/>
        <v>4.7136271640618413E-2</v>
      </c>
      <c r="H75" s="381">
        <f t="shared" si="1"/>
        <v>4.6071089076073699E-2</v>
      </c>
      <c r="I75" s="381">
        <f t="shared" si="2"/>
        <v>6.5600000000000006E-2</v>
      </c>
      <c r="J75" s="381">
        <f t="shared" si="3"/>
        <v>6.7799999999999999E-2</v>
      </c>
      <c r="K75" s="381">
        <f>'Schedule 3'!I75</f>
        <v>8.1132299135806205E-3</v>
      </c>
      <c r="L75" s="381">
        <f>'Schedule 3'!J75</f>
        <v>8.1721796000000027E-3</v>
      </c>
    </row>
    <row r="76" spans="1:12">
      <c r="A76" s="181">
        <f>'Schedule 3'!A76</f>
        <v>65</v>
      </c>
      <c r="B76" s="380">
        <f>'Schedule 3'!B76</f>
        <v>37895</v>
      </c>
      <c r="C76" s="381">
        <f>'Schedule 3'!C76</f>
        <v>0.1123074009120149</v>
      </c>
      <c r="D76" s="381">
        <f>'Schedule 3'!D76</f>
        <v>6.4299999999999996E-2</v>
      </c>
      <c r="E76" s="381">
        <f>'Schedule 3'!E76</f>
        <v>4.80074009120149E-2</v>
      </c>
      <c r="G76" s="381">
        <f t="shared" si="0"/>
        <v>4.80074009120149E-2</v>
      </c>
      <c r="H76" s="381">
        <f t="shared" si="1"/>
        <v>4.7136271640618413E-2</v>
      </c>
      <c r="I76" s="381">
        <f t="shared" si="2"/>
        <v>6.4299999999999996E-2</v>
      </c>
      <c r="J76" s="381">
        <f t="shared" si="3"/>
        <v>6.5600000000000006E-2</v>
      </c>
      <c r="K76" s="381">
        <f>'Schedule 3'!I76</f>
        <v>8.0821303795215738E-3</v>
      </c>
      <c r="L76" s="381">
        <f>'Schedule 3'!J76</f>
        <v>8.7356191999999888E-3</v>
      </c>
    </row>
    <row r="77" spans="1:12">
      <c r="A77" s="181">
        <f>'Schedule 3'!A77</f>
        <v>66</v>
      </c>
      <c r="B77" s="380">
        <f>'Schedule 3'!B77</f>
        <v>37926</v>
      </c>
      <c r="C77" s="381">
        <f>'Schedule 3'!C77</f>
        <v>0.10891583923239033</v>
      </c>
      <c r="D77" s="381">
        <f>'Schedule 3'!D77</f>
        <v>6.3700000000000007E-2</v>
      </c>
      <c r="E77" s="381">
        <f>'Schedule 3'!E77</f>
        <v>4.5215839232390323E-2</v>
      </c>
      <c r="G77" s="381">
        <f t="shared" si="0"/>
        <v>4.5215839232390323E-2</v>
      </c>
      <c r="H77" s="381">
        <f t="shared" si="1"/>
        <v>4.80074009120149E-2</v>
      </c>
      <c r="I77" s="381">
        <f t="shared" si="2"/>
        <v>6.3700000000000007E-2</v>
      </c>
      <c r="J77" s="381">
        <f t="shared" si="3"/>
        <v>6.4299999999999996E-2</v>
      </c>
      <c r="K77" s="381">
        <f>'Schedule 3'!I77</f>
        <v>4.5527065266972866E-3</v>
      </c>
      <c r="L77" s="381">
        <f>'Schedule 3'!J77</f>
        <v>9.2367426000000072E-3</v>
      </c>
    </row>
    <row r="78" spans="1:12">
      <c r="A78" s="181">
        <f>'Schedule 3'!A78</f>
        <v>67</v>
      </c>
      <c r="B78" s="380">
        <f>'Schedule 3'!B78</f>
        <v>37956</v>
      </c>
      <c r="C78" s="381">
        <f>'Schedule 3'!C78</f>
        <v>0.1070625117225779</v>
      </c>
      <c r="D78" s="381">
        <f>'Schedule 3'!D78</f>
        <v>6.2700000000000006E-2</v>
      </c>
      <c r="E78" s="381">
        <f>'Schedule 3'!E78</f>
        <v>4.4362511722577894E-2</v>
      </c>
      <c r="G78" s="381">
        <f t="shared" ref="G78:G141" si="4">E78</f>
        <v>4.4362511722577894E-2</v>
      </c>
      <c r="H78" s="381">
        <f t="shared" ref="H78:H141" si="5">E77</f>
        <v>4.5215839232390323E-2</v>
      </c>
      <c r="I78" s="381">
        <f t="shared" ref="I78:I141" si="6">D78</f>
        <v>6.2700000000000006E-2</v>
      </c>
      <c r="J78" s="381">
        <f t="shared" ref="J78:J141" si="7">D77</f>
        <v>6.3700000000000007E-2</v>
      </c>
      <c r="K78" s="381">
        <f>'Schedule 3'!I78</f>
        <v>6.0638820076371058E-3</v>
      </c>
      <c r="L78" s="381">
        <f>'Schedule 3'!J78</f>
        <v>8.7449533999999982E-3</v>
      </c>
    </row>
    <row r="79" spans="1:12">
      <c r="A79" s="181">
        <f>'Schedule 3'!A79</f>
        <v>68</v>
      </c>
      <c r="B79" s="380">
        <f>'Schedule 3'!B79</f>
        <v>37987</v>
      </c>
      <c r="C79" s="381">
        <f>'Schedule 3'!C79</f>
        <v>0.10592930275665292</v>
      </c>
      <c r="D79" s="381">
        <f>'Schedule 3'!D79</f>
        <v>6.1499999999999999E-2</v>
      </c>
      <c r="E79" s="381">
        <f>'Schedule 3'!E79</f>
        <v>4.4429302756652925E-2</v>
      </c>
      <c r="G79" s="381">
        <f t="shared" si="4"/>
        <v>4.4429302756652925E-2</v>
      </c>
      <c r="H79" s="381">
        <f t="shared" si="5"/>
        <v>4.4362511722577894E-2</v>
      </c>
      <c r="I79" s="381">
        <f t="shared" si="6"/>
        <v>6.1499999999999999E-2</v>
      </c>
      <c r="J79" s="381">
        <f t="shared" si="7"/>
        <v>6.2700000000000006E-2</v>
      </c>
      <c r="K79" s="381">
        <f>'Schedule 3'!I79</f>
        <v>6.8534568024184381E-3</v>
      </c>
      <c r="L79" s="381">
        <f>'Schedule 3'!J79</f>
        <v>8.3919713999999895E-3</v>
      </c>
    </row>
    <row r="80" spans="1:12">
      <c r="A80" s="181">
        <f>'Schedule 3'!A80</f>
        <v>69</v>
      </c>
      <c r="B80" s="380">
        <f>'Schedule 3'!B80</f>
        <v>38018</v>
      </c>
      <c r="C80" s="381">
        <f>'Schedule 3'!C80</f>
        <v>0.10392806426682738</v>
      </c>
      <c r="D80" s="381">
        <f>'Schedule 3'!D80</f>
        <v>6.1499999999999999E-2</v>
      </c>
      <c r="E80" s="381">
        <f>'Schedule 3'!E80</f>
        <v>4.2428064266827381E-2</v>
      </c>
      <c r="G80" s="381">
        <f t="shared" si="4"/>
        <v>4.2428064266827381E-2</v>
      </c>
      <c r="H80" s="381">
        <f t="shared" si="5"/>
        <v>4.4429302756652925E-2</v>
      </c>
      <c r="I80" s="381">
        <f t="shared" si="6"/>
        <v>6.1499999999999999E-2</v>
      </c>
      <c r="J80" s="381">
        <f t="shared" si="7"/>
        <v>6.1499999999999999E-2</v>
      </c>
      <c r="K80" s="381">
        <f>'Schedule 3'!I80</f>
        <v>4.7956451044927351E-3</v>
      </c>
      <c r="L80" s="381">
        <f>'Schedule 3'!J80</f>
        <v>9.4083929999999941E-3</v>
      </c>
    </row>
    <row r="81" spans="1:12">
      <c r="A81" s="181">
        <f>'Schedule 3'!A81</f>
        <v>70</v>
      </c>
      <c r="B81" s="380">
        <f>'Schedule 3'!B81</f>
        <v>38047</v>
      </c>
      <c r="C81" s="381">
        <f>'Schedule 3'!C81</f>
        <v>0.10371740538815788</v>
      </c>
      <c r="D81" s="381">
        <f>'Schedule 3'!D81</f>
        <v>5.9700000000000003E-2</v>
      </c>
      <c r="E81" s="381">
        <f>'Schedule 3'!E81</f>
        <v>4.4017405388157876E-2</v>
      </c>
      <c r="G81" s="381">
        <f t="shared" si="4"/>
        <v>4.4017405388157876E-2</v>
      </c>
      <c r="H81" s="381">
        <f t="shared" si="5"/>
        <v>4.2428064266827381E-2</v>
      </c>
      <c r="I81" s="381">
        <f t="shared" si="6"/>
        <v>5.9700000000000003E-2</v>
      </c>
      <c r="J81" s="381">
        <f t="shared" si="7"/>
        <v>6.1499999999999999E-2</v>
      </c>
      <c r="K81" s="381">
        <f>'Schedule 3'!I81</f>
        <v>8.0800712489982815E-3</v>
      </c>
      <c r="L81" s="381">
        <f>'Schedule 3'!J81</f>
        <v>7.608392999999998E-3</v>
      </c>
    </row>
    <row r="82" spans="1:12">
      <c r="A82" s="181">
        <f>'Schedule 3'!A82</f>
        <v>71</v>
      </c>
      <c r="B82" s="380">
        <f>'Schedule 3'!B82</f>
        <v>38078</v>
      </c>
      <c r="C82" s="381">
        <f>'Schedule 3'!C82</f>
        <v>0.1040948004523386</v>
      </c>
      <c r="D82" s="381">
        <f>'Schedule 3'!D82</f>
        <v>6.3500000000000001E-2</v>
      </c>
      <c r="E82" s="381">
        <f>'Schedule 3'!E82</f>
        <v>4.0594800452338597E-2</v>
      </c>
      <c r="G82" s="381">
        <f t="shared" si="4"/>
        <v>4.0594800452338597E-2</v>
      </c>
      <c r="H82" s="381">
        <f t="shared" si="5"/>
        <v>4.4017405388157876E-2</v>
      </c>
      <c r="I82" s="381">
        <f t="shared" si="6"/>
        <v>6.3500000000000001E-2</v>
      </c>
      <c r="J82" s="381">
        <f t="shared" si="7"/>
        <v>5.9700000000000003E-2</v>
      </c>
      <c r="K82" s="381">
        <f>'Schedule 3'!I82</f>
        <v>3.3112657752718891E-3</v>
      </c>
      <c r="L82" s="381">
        <f>'Schedule 3'!J82</f>
        <v>1.2933025399999992E-2</v>
      </c>
    </row>
    <row r="83" spans="1:12">
      <c r="A83" s="181">
        <f>'Schedule 3'!A83</f>
        <v>72</v>
      </c>
      <c r="B83" s="380">
        <f>'Schedule 3'!B83</f>
        <v>38108</v>
      </c>
      <c r="C83" s="381">
        <f>'Schedule 3'!C83</f>
        <v>0.10449073340372624</v>
      </c>
      <c r="D83" s="381">
        <f>'Schedule 3'!D83</f>
        <v>6.6199999999999995E-2</v>
      </c>
      <c r="E83" s="381">
        <f>'Schedule 3'!E83</f>
        <v>3.829073340372624E-2</v>
      </c>
      <c r="G83" s="381">
        <f t="shared" si="4"/>
        <v>3.829073340372624E-2</v>
      </c>
      <c r="H83" s="381">
        <f t="shared" si="5"/>
        <v>4.0594800452338597E-2</v>
      </c>
      <c r="I83" s="381">
        <f t="shared" si="6"/>
        <v>6.6199999999999995E-2</v>
      </c>
      <c r="J83" s="381">
        <f t="shared" si="7"/>
        <v>6.3500000000000001E-2</v>
      </c>
      <c r="K83" s="381">
        <f>'Schedule 3'!I83</f>
        <v>3.9062067141873019E-3</v>
      </c>
      <c r="L83" s="381">
        <f>'Schedule 3'!J83</f>
        <v>1.2414356999999994E-2</v>
      </c>
    </row>
    <row r="84" spans="1:12">
      <c r="A84" s="181">
        <f>'Schedule 3'!A84</f>
        <v>73</v>
      </c>
      <c r="B84" s="380">
        <f>'Schedule 3'!B84</f>
        <v>38139</v>
      </c>
      <c r="C84" s="381">
        <f>'Schedule 3'!C84</f>
        <v>0.10364646173422923</v>
      </c>
      <c r="D84" s="381">
        <f>'Schedule 3'!D84</f>
        <v>6.4600000000000005E-2</v>
      </c>
      <c r="E84" s="381">
        <f>'Schedule 3'!E84</f>
        <v>3.9046461734229224E-2</v>
      </c>
      <c r="G84" s="381">
        <f t="shared" si="4"/>
        <v>3.9046461734229224E-2</v>
      </c>
      <c r="H84" s="381">
        <f t="shared" si="5"/>
        <v>3.829073340372624E-2</v>
      </c>
      <c r="I84" s="381">
        <f t="shared" si="6"/>
        <v>6.4600000000000005E-2</v>
      </c>
      <c r="J84" s="381">
        <f t="shared" si="7"/>
        <v>6.6199999999999995E-2</v>
      </c>
      <c r="K84" s="381">
        <f>'Schedule 3'!I84</f>
        <v>6.6135213080718291E-3</v>
      </c>
      <c r="L84" s="381">
        <f>'Schedule 3'!J84</f>
        <v>8.5274084000000056E-3</v>
      </c>
    </row>
    <row r="85" spans="1:12">
      <c r="A85" s="181">
        <f>'Schedule 3'!A85</f>
        <v>74</v>
      </c>
      <c r="B85" s="380">
        <f>'Schedule 3'!B85</f>
        <v>38169</v>
      </c>
      <c r="C85" s="381">
        <f>'Schedule 3'!C85</f>
        <v>0.10106587330201013</v>
      </c>
      <c r="D85" s="381">
        <f>'Schedule 3'!D85</f>
        <v>6.2700000000000006E-2</v>
      </c>
      <c r="E85" s="381">
        <f>'Schedule 3'!E85</f>
        <v>3.836587330201012E-2</v>
      </c>
      <c r="G85" s="381">
        <f t="shared" si="4"/>
        <v>3.836587330201012E-2</v>
      </c>
      <c r="H85" s="381">
        <f t="shared" si="5"/>
        <v>3.9046461734229224E-2</v>
      </c>
      <c r="I85" s="381">
        <f t="shared" si="6"/>
        <v>6.2700000000000006E-2</v>
      </c>
      <c r="J85" s="381">
        <f t="shared" si="7"/>
        <v>6.4600000000000005E-2</v>
      </c>
      <c r="K85" s="381">
        <f>'Schedule 3'!I85</f>
        <v>5.2928173768067507E-3</v>
      </c>
      <c r="L85" s="381">
        <f>'Schedule 3'!J85</f>
        <v>7.9826371999999965E-3</v>
      </c>
    </row>
    <row r="86" spans="1:12">
      <c r="A86" s="181">
        <f>'Schedule 3'!A86</f>
        <v>75</v>
      </c>
      <c r="B86" s="380">
        <f>'Schedule 3'!B86</f>
        <v>38200</v>
      </c>
      <c r="C86" s="381">
        <f>'Schedule 3'!C86</f>
        <v>0.10084231708808544</v>
      </c>
      <c r="D86" s="381">
        <f>'Schedule 3'!D86</f>
        <v>6.1400000000000003E-2</v>
      </c>
      <c r="E86" s="381">
        <f>'Schedule 3'!E86</f>
        <v>3.9442317088085439E-2</v>
      </c>
      <c r="G86" s="381">
        <f t="shared" si="4"/>
        <v>3.9442317088085439E-2</v>
      </c>
      <c r="H86" s="381">
        <f t="shared" si="5"/>
        <v>3.836587330201012E-2</v>
      </c>
      <c r="I86" s="381">
        <f t="shared" si="6"/>
        <v>6.1400000000000003E-2</v>
      </c>
      <c r="J86" s="381">
        <f t="shared" si="7"/>
        <v>6.2700000000000006E-2</v>
      </c>
      <c r="K86" s="381">
        <f>'Schedule 3'!I86</f>
        <v>6.9457318155634329E-3</v>
      </c>
      <c r="L86" s="381">
        <f>'Schedule 3'!J86</f>
        <v>8.2919713999999936E-3</v>
      </c>
    </row>
    <row r="87" spans="1:12">
      <c r="A87" s="181">
        <f>'Schedule 3'!A87</f>
        <v>76</v>
      </c>
      <c r="B87" s="380">
        <f>'Schedule 3'!B87</f>
        <v>38231</v>
      </c>
      <c r="C87" s="381">
        <f>'Schedule 3'!C87</f>
        <v>9.7629793042133678E-2</v>
      </c>
      <c r="D87" s="381">
        <f>'Schedule 3'!D87</f>
        <v>5.9799999999999999E-2</v>
      </c>
      <c r="E87" s="381">
        <f>'Schedule 3'!E87</f>
        <v>3.7829793042133679E-2</v>
      </c>
      <c r="G87" s="381">
        <f t="shared" si="4"/>
        <v>3.7829793042133679E-2</v>
      </c>
      <c r="H87" s="381">
        <f t="shared" si="5"/>
        <v>3.9442317088085439E-2</v>
      </c>
      <c r="I87" s="381">
        <f t="shared" si="6"/>
        <v>5.9799999999999999E-2</v>
      </c>
      <c r="J87" s="381">
        <f t="shared" si="7"/>
        <v>6.1400000000000003E-2</v>
      </c>
      <c r="K87" s="381">
        <f>'Schedule 3'!I87</f>
        <v>4.4214405068177254E-3</v>
      </c>
      <c r="L87" s="381">
        <f>'Schedule 3'!J87</f>
        <v>7.7930947999999903E-3</v>
      </c>
    </row>
    <row r="88" spans="1:12">
      <c r="A88" s="181">
        <f>'Schedule 3'!A88</f>
        <v>77</v>
      </c>
      <c r="B88" s="380">
        <f>'Schedule 3'!B88</f>
        <v>38261</v>
      </c>
      <c r="C88" s="381">
        <f>'Schedule 3'!C88</f>
        <v>9.740210020865922E-2</v>
      </c>
      <c r="D88" s="381">
        <f>'Schedule 3'!D88</f>
        <v>5.9400000000000001E-2</v>
      </c>
      <c r="E88" s="381">
        <f>'Schedule 3'!E88</f>
        <v>3.8002100208659219E-2</v>
      </c>
      <c r="G88" s="381">
        <f t="shared" si="4"/>
        <v>3.8002100208659219E-2</v>
      </c>
      <c r="H88" s="381">
        <f t="shared" si="5"/>
        <v>3.7829793042133679E-2</v>
      </c>
      <c r="I88" s="381">
        <f t="shared" si="6"/>
        <v>5.9400000000000001E-2</v>
      </c>
      <c r="J88" s="381">
        <f t="shared" si="7"/>
        <v>5.9799999999999999E-2</v>
      </c>
      <c r="K88" s="381">
        <f>'Schedule 3'!I88</f>
        <v>5.959584565697236E-3</v>
      </c>
      <c r="L88" s="381">
        <f>'Schedule 3'!J88</f>
        <v>8.7483235999999964E-3</v>
      </c>
    </row>
    <row r="89" spans="1:12">
      <c r="A89" s="181">
        <f>'Schedule 3'!A89</f>
        <v>78</v>
      </c>
      <c r="B89" s="380">
        <f>'Schedule 3'!B89</f>
        <v>38292</v>
      </c>
      <c r="C89" s="381">
        <f>'Schedule 3'!C89</f>
        <v>9.6226758063517742E-2</v>
      </c>
      <c r="D89" s="381">
        <f>'Schedule 3'!D89</f>
        <v>5.9700000000000003E-2</v>
      </c>
      <c r="E89" s="381">
        <f>'Schedule 3'!E89</f>
        <v>3.6526758063517739E-2</v>
      </c>
      <c r="G89" s="381">
        <f t="shared" si="4"/>
        <v>3.6526758063517739E-2</v>
      </c>
      <c r="H89" s="381">
        <f t="shared" si="5"/>
        <v>3.8002100208659219E-2</v>
      </c>
      <c r="I89" s="381">
        <f t="shared" si="6"/>
        <v>5.9700000000000003E-2</v>
      </c>
      <c r="J89" s="381">
        <f t="shared" si="7"/>
        <v>5.9400000000000001E-2</v>
      </c>
      <c r="K89" s="381">
        <f>'Schedule 3'!I89</f>
        <v>4.3382951489796262E-3</v>
      </c>
      <c r="L89" s="381">
        <f>'Schedule 3'!J89</f>
        <v>9.3871307999999973E-3</v>
      </c>
    </row>
    <row r="90" spans="1:12">
      <c r="A90" s="181">
        <f>'Schedule 3'!A90</f>
        <v>79</v>
      </c>
      <c r="B90" s="380">
        <f>'Schedule 3'!B90</f>
        <v>38322</v>
      </c>
      <c r="C90" s="381">
        <f>'Schedule 3'!C90</f>
        <v>9.7008599131380643E-2</v>
      </c>
      <c r="D90" s="381">
        <f>'Schedule 3'!D90</f>
        <v>5.9200000000000003E-2</v>
      </c>
      <c r="E90" s="381">
        <f>'Schedule 3'!E90</f>
        <v>3.7808599131380641E-2</v>
      </c>
      <c r="G90" s="381">
        <f t="shared" si="4"/>
        <v>3.7808599131380641E-2</v>
      </c>
      <c r="H90" s="381">
        <f t="shared" si="5"/>
        <v>3.6526758063517739E-2</v>
      </c>
      <c r="I90" s="381">
        <f t="shared" si="6"/>
        <v>5.9200000000000003E-2</v>
      </c>
      <c r="J90" s="381">
        <f t="shared" si="7"/>
        <v>5.9700000000000003E-2</v>
      </c>
      <c r="K90" s="381">
        <f>'Schedule 3'!I90</f>
        <v>6.8697775699359705E-3</v>
      </c>
      <c r="L90" s="381">
        <f>'Schedule 3'!J90</f>
        <v>8.633025399999994E-3</v>
      </c>
    </row>
    <row r="91" spans="1:12">
      <c r="A91" s="181">
        <f>'Schedule 3'!A91</f>
        <v>80</v>
      </c>
      <c r="B91" s="380">
        <f>'Schedule 3'!B91</f>
        <v>38353</v>
      </c>
      <c r="C91" s="381">
        <f>'Schedule 3'!C91</f>
        <v>9.9046636546114494E-2</v>
      </c>
      <c r="D91" s="381">
        <f>'Schedule 3'!D91</f>
        <v>5.7799999999999997E-2</v>
      </c>
      <c r="E91" s="381">
        <f>'Schedule 3'!E91</f>
        <v>4.1246636546114497E-2</v>
      </c>
      <c r="G91" s="381">
        <f t="shared" si="4"/>
        <v>4.1246636546114497E-2</v>
      </c>
      <c r="H91" s="381">
        <f t="shared" si="5"/>
        <v>3.7808599131380641E-2</v>
      </c>
      <c r="I91" s="381">
        <f t="shared" si="6"/>
        <v>5.7799999999999997E-2</v>
      </c>
      <c r="J91" s="381">
        <f t="shared" si="7"/>
        <v>5.9200000000000003E-2</v>
      </c>
      <c r="K91" s="381">
        <f>'Schedule 3'!I91</f>
        <v>9.2220725270507273E-3</v>
      </c>
      <c r="L91" s="381">
        <f>'Schedule 3'!J91</f>
        <v>7.656534399999991E-3</v>
      </c>
    </row>
    <row r="92" spans="1:12">
      <c r="A92" s="181">
        <f>'Schedule 3'!A92</f>
        <v>81</v>
      </c>
      <c r="B92" s="380">
        <f>'Schedule 3'!B92</f>
        <v>38384</v>
      </c>
      <c r="C92" s="381">
        <f>'Schedule 3'!C92</f>
        <v>9.790853757200145E-2</v>
      </c>
      <c r="D92" s="381">
        <f>'Schedule 3'!D92</f>
        <v>5.6099999999999997E-2</v>
      </c>
      <c r="E92" s="381">
        <f>'Schedule 3'!E92</f>
        <v>4.1808537572001453E-2</v>
      </c>
      <c r="G92" s="381">
        <f t="shared" si="4"/>
        <v>4.1808537572001453E-2</v>
      </c>
      <c r="H92" s="381">
        <f t="shared" si="5"/>
        <v>4.1246636546114497E-2</v>
      </c>
      <c r="I92" s="381">
        <f t="shared" si="6"/>
        <v>5.6099999999999997E-2</v>
      </c>
      <c r="J92" s="381">
        <f t="shared" si="7"/>
        <v>5.7799999999999997E-2</v>
      </c>
      <c r="K92" s="381">
        <f>'Schedule 3'!I92</f>
        <v>6.8718939779846416E-3</v>
      </c>
      <c r="L92" s="381">
        <f>'Schedule 3'!J92</f>
        <v>7.142359599999995E-3</v>
      </c>
    </row>
    <row r="93" spans="1:12">
      <c r="A93" s="181">
        <f>'Schedule 3'!A93</f>
        <v>82</v>
      </c>
      <c r="B93" s="380">
        <f>'Schedule 3'!B93</f>
        <v>38412</v>
      </c>
      <c r="C93" s="381">
        <f>'Schedule 3'!C93</f>
        <v>9.7868036488971036E-2</v>
      </c>
      <c r="D93" s="381">
        <f>'Schedule 3'!D93</f>
        <v>5.8299999999999998E-2</v>
      </c>
      <c r="E93" s="381">
        <f>'Schedule 3'!E93</f>
        <v>3.9568036488971038E-2</v>
      </c>
      <c r="G93" s="381">
        <f t="shared" si="4"/>
        <v>3.9568036488971038E-2</v>
      </c>
      <c r="H93" s="381">
        <f t="shared" si="5"/>
        <v>4.1808537572001453E-2</v>
      </c>
      <c r="I93" s="381">
        <f t="shared" si="6"/>
        <v>5.8299999999999998E-2</v>
      </c>
      <c r="J93" s="381">
        <f t="shared" si="7"/>
        <v>5.6099999999999997E-2</v>
      </c>
      <c r="K93" s="381">
        <f>'Schedule 3'!I93</f>
        <v>4.1554526118095098E-3</v>
      </c>
      <c r="L93" s="381">
        <f>'Schedule 3'!J93</f>
        <v>1.0782290199999996E-2</v>
      </c>
    </row>
    <row r="94" spans="1:12">
      <c r="A94" s="181">
        <f>'Schedule 3'!A94</f>
        <v>83</v>
      </c>
      <c r="B94" s="380">
        <f>'Schedule 3'!B94</f>
        <v>38443</v>
      </c>
      <c r="C94" s="381">
        <f>'Schedule 3'!C94</f>
        <v>9.8779866350908505E-2</v>
      </c>
      <c r="D94" s="381">
        <f>'Schedule 3'!D94</f>
        <v>5.6399999999999999E-2</v>
      </c>
      <c r="E94" s="381">
        <f>'Schedule 3'!E94</f>
        <v>4.2379866350908506E-2</v>
      </c>
      <c r="G94" s="381">
        <f t="shared" si="4"/>
        <v>4.2379866350908506E-2</v>
      </c>
      <c r="H94" s="381">
        <f t="shared" si="5"/>
        <v>3.9568036488971038E-2</v>
      </c>
      <c r="I94" s="381">
        <f t="shared" si="6"/>
        <v>5.6399999999999999E-2</v>
      </c>
      <c r="J94" s="381">
        <f t="shared" si="7"/>
        <v>5.8299999999999998E-2</v>
      </c>
      <c r="K94" s="381">
        <f>'Schedule 3'!I94</f>
        <v>8.8650272200932329E-3</v>
      </c>
      <c r="L94" s="381">
        <f>'Schedule 3'!J94</f>
        <v>7.0188506000000012E-3</v>
      </c>
    </row>
    <row r="95" spans="1:12">
      <c r="A95" s="181">
        <f>'Schedule 3'!A95</f>
        <v>84</v>
      </c>
      <c r="B95" s="380">
        <f>'Schedule 3'!B95</f>
        <v>38473</v>
      </c>
      <c r="C95" s="381">
        <f>'Schedule 3'!C95</f>
        <v>9.8056482373154202E-2</v>
      </c>
      <c r="D95" s="381">
        <f>'Schedule 3'!D95</f>
        <v>5.5333333300000002E-2</v>
      </c>
      <c r="E95" s="381">
        <f>'Schedule 3'!E95</f>
        <v>4.27231490731542E-2</v>
      </c>
      <c r="G95" s="381">
        <f t="shared" si="4"/>
        <v>4.27231490731542E-2</v>
      </c>
      <c r="H95" s="381">
        <f t="shared" si="5"/>
        <v>4.2379866350908506E-2</v>
      </c>
      <c r="I95" s="381">
        <f t="shared" si="6"/>
        <v>5.5333333300000002E-2</v>
      </c>
      <c r="J95" s="381">
        <f t="shared" si="7"/>
        <v>5.6399999999999999E-2</v>
      </c>
      <c r="K95" s="381">
        <f>'Schedule 3'!I95</f>
        <v>6.826639436340376E-3</v>
      </c>
      <c r="L95" s="381">
        <f>'Schedule 3'!J95</f>
        <v>7.5615180999999976E-3</v>
      </c>
    </row>
    <row r="96" spans="1:12">
      <c r="A96" s="181">
        <f>'Schedule 3'!A96</f>
        <v>85</v>
      </c>
      <c r="B96" s="380">
        <f>'Schedule 3'!B96</f>
        <v>38504</v>
      </c>
      <c r="C96" s="381">
        <f>'Schedule 3'!C96</f>
        <v>9.7613079026963839E-2</v>
      </c>
      <c r="D96" s="381">
        <f>'Schedule 3'!D96</f>
        <v>5.3999999999999999E-2</v>
      </c>
      <c r="E96" s="381">
        <f>'Schedule 3'!E96</f>
        <v>4.361307902696384E-2</v>
      </c>
      <c r="G96" s="381">
        <f t="shared" si="4"/>
        <v>4.361307902696384E-2</v>
      </c>
      <c r="H96" s="381">
        <f t="shared" si="5"/>
        <v>4.27231490731542E-2</v>
      </c>
      <c r="I96" s="381">
        <f t="shared" si="6"/>
        <v>5.3999999999999999E-2</v>
      </c>
      <c r="J96" s="381">
        <f t="shared" si="7"/>
        <v>5.5333333300000002E-2</v>
      </c>
      <c r="K96" s="381">
        <f>'Schedule 3'!I96</f>
        <v>7.4258027453189129E-3</v>
      </c>
      <c r="L96" s="381">
        <f>'Schedule 3'!J96</f>
        <v>7.1316706949005951E-3</v>
      </c>
    </row>
    <row r="97" spans="1:12">
      <c r="A97" s="181">
        <f>'Schedule 3'!A97</f>
        <v>86</v>
      </c>
      <c r="B97" s="380">
        <f>'Schedule 3'!B97</f>
        <v>38534</v>
      </c>
      <c r="C97" s="381">
        <f>'Schedule 3'!C97</f>
        <v>9.6566339777260479E-2</v>
      </c>
      <c r="D97" s="381">
        <f>'Schedule 3'!D97</f>
        <v>5.5100000000000003E-2</v>
      </c>
      <c r="E97" s="381">
        <f>'Schedule 3'!E97</f>
        <v>4.1466339777260476E-2</v>
      </c>
      <c r="G97" s="381">
        <f t="shared" si="4"/>
        <v>4.1466339777260476E-2</v>
      </c>
      <c r="H97" s="381">
        <f t="shared" si="5"/>
        <v>4.361307902696384E-2</v>
      </c>
      <c r="I97" s="381">
        <f t="shared" si="6"/>
        <v>5.5100000000000003E-2</v>
      </c>
      <c r="J97" s="381">
        <f t="shared" si="7"/>
        <v>5.3999999999999999E-2</v>
      </c>
      <c r="K97" s="381">
        <f>'Schedule 3'!I97</f>
        <v>4.525276805999616E-3</v>
      </c>
      <c r="L97" s="381">
        <f>'Schedule 3'!J97</f>
        <v>9.3610280000000004E-3</v>
      </c>
    </row>
    <row r="98" spans="1:12">
      <c r="A98" s="181">
        <f>'Schedule 3'!A98</f>
        <v>87</v>
      </c>
      <c r="B98" s="380">
        <f>'Schedule 3'!B98</f>
        <v>38565</v>
      </c>
      <c r="C98" s="381">
        <f>'Schedule 3'!C98</f>
        <v>9.685653136286472E-2</v>
      </c>
      <c r="D98" s="381">
        <f>'Schedule 3'!D98</f>
        <v>5.5E-2</v>
      </c>
      <c r="E98" s="381">
        <f>'Schedule 3'!E98</f>
        <v>4.185653136286472E-2</v>
      </c>
      <c r="G98" s="381">
        <f t="shared" si="4"/>
        <v>4.185653136286472E-2</v>
      </c>
      <c r="H98" s="381">
        <f t="shared" si="5"/>
        <v>4.1466339777260476E-2</v>
      </c>
      <c r="I98" s="381">
        <f t="shared" si="6"/>
        <v>5.5E-2</v>
      </c>
      <c r="J98" s="381">
        <f t="shared" si="7"/>
        <v>5.5100000000000003E-2</v>
      </c>
      <c r="K98" s="381">
        <f>'Schedule 3'!I98</f>
        <v>6.7337951774091021E-3</v>
      </c>
      <c r="L98" s="381">
        <f>'Schedule 3'!J98</f>
        <v>8.3293081999999963E-3</v>
      </c>
    </row>
    <row r="99" spans="1:12">
      <c r="A99" s="181">
        <f>'Schedule 3'!A99</f>
        <v>88</v>
      </c>
      <c r="B99" s="380">
        <f>'Schedule 3'!B99</f>
        <v>38596</v>
      </c>
      <c r="C99" s="381">
        <f>'Schedule 3'!C99</f>
        <v>9.8016291658012927E-2</v>
      </c>
      <c r="D99" s="381">
        <f>'Schedule 3'!D99</f>
        <v>5.5199999999999999E-2</v>
      </c>
      <c r="E99" s="381">
        <f>'Schedule 3'!E99</f>
        <v>4.2816291658012928E-2</v>
      </c>
      <c r="G99" s="381">
        <f t="shared" si="4"/>
        <v>4.2816291658012928E-2</v>
      </c>
      <c r="H99" s="381">
        <f t="shared" si="5"/>
        <v>4.185653136286472E-2</v>
      </c>
      <c r="I99" s="381">
        <f t="shared" si="6"/>
        <v>5.5199999999999999E-2</v>
      </c>
      <c r="J99" s="381">
        <f t="shared" si="7"/>
        <v>5.5E-2</v>
      </c>
      <c r="K99" s="381">
        <f>'Schedule 3'!I99</f>
        <v>7.36305617610198E-3</v>
      </c>
      <c r="L99" s="381">
        <f>'Schedule 3'!J99</f>
        <v>8.6140099999999983E-3</v>
      </c>
    </row>
    <row r="100" spans="1:12">
      <c r="A100" s="181">
        <f>'Schedule 3'!A100</f>
        <v>89</v>
      </c>
      <c r="B100" s="380">
        <f>'Schedule 3'!B100</f>
        <v>38626</v>
      </c>
      <c r="C100" s="381">
        <f>'Schedule 3'!C100</f>
        <v>9.8996123264375915E-2</v>
      </c>
      <c r="D100" s="381">
        <f>'Schedule 3'!D100</f>
        <v>5.79E-2</v>
      </c>
      <c r="E100" s="381">
        <f>'Schedule 3'!E100</f>
        <v>4.1096123264375915E-2</v>
      </c>
      <c r="G100" s="381">
        <f t="shared" si="4"/>
        <v>4.1096123264375915E-2</v>
      </c>
      <c r="H100" s="381">
        <f t="shared" si="5"/>
        <v>4.2816291658012928E-2</v>
      </c>
      <c r="I100" s="381">
        <f t="shared" si="6"/>
        <v>5.79E-2</v>
      </c>
      <c r="J100" s="381">
        <f t="shared" si="7"/>
        <v>5.5199999999999999E-2</v>
      </c>
      <c r="K100" s="381">
        <f>'Schedule 3'!I100</f>
        <v>4.829953536789118E-3</v>
      </c>
      <c r="L100" s="381">
        <f>'Schedule 3'!J100</f>
        <v>1.11446064E-2</v>
      </c>
    </row>
    <row r="101" spans="1:12">
      <c r="A101" s="181">
        <f>'Schedule 3'!A101</f>
        <v>90</v>
      </c>
      <c r="B101" s="380">
        <f>'Schedule 3'!B101</f>
        <v>38657</v>
      </c>
      <c r="C101" s="381">
        <f>'Schedule 3'!C101</f>
        <v>0.10487594972972936</v>
      </c>
      <c r="D101" s="381">
        <f>'Schedule 3'!D101</f>
        <v>5.8799999999999998E-2</v>
      </c>
      <c r="E101" s="381">
        <f>'Schedule 3'!E101</f>
        <v>4.6075949729729358E-2</v>
      </c>
      <c r="G101" s="381">
        <f t="shared" si="4"/>
        <v>4.6075949729729358E-2</v>
      </c>
      <c r="H101" s="381">
        <f t="shared" si="5"/>
        <v>4.1096123264375915E-2</v>
      </c>
      <c r="I101" s="381">
        <f t="shared" si="6"/>
        <v>5.8799999999999998E-2</v>
      </c>
      <c r="J101" s="381">
        <f t="shared" si="7"/>
        <v>5.79E-2</v>
      </c>
      <c r="K101" s="381">
        <f>'Schedule 3'!I101</f>
        <v>1.1266793594584198E-2</v>
      </c>
      <c r="L101" s="381">
        <f>'Schedule 3'!J101</f>
        <v>9.7576577999999928E-3</v>
      </c>
    </row>
    <row r="102" spans="1:12">
      <c r="A102" s="181">
        <f>'Schedule 3'!A102</f>
        <v>91</v>
      </c>
      <c r="B102" s="380">
        <f>'Schedule 3'!B102</f>
        <v>38687</v>
      </c>
      <c r="C102" s="381">
        <f>'Schedule 3'!C102</f>
        <v>0.10450739080876141</v>
      </c>
      <c r="D102" s="381">
        <f>'Schedule 3'!D102</f>
        <v>5.8000000000000003E-2</v>
      </c>
      <c r="E102" s="381">
        <f>'Schedule 3'!E102</f>
        <v>4.6507390808761408E-2</v>
      </c>
      <c r="G102" s="381">
        <f t="shared" si="4"/>
        <v>4.6507390808761408E-2</v>
      </c>
      <c r="H102" s="381">
        <f t="shared" si="5"/>
        <v>4.6075949729729358E-2</v>
      </c>
      <c r="I102" s="381">
        <f t="shared" si="6"/>
        <v>5.8000000000000003E-2</v>
      </c>
      <c r="J102" s="381">
        <f t="shared" si="7"/>
        <v>5.8799999999999998E-2</v>
      </c>
      <c r="K102" s="381">
        <f>'Schedule 3'!I102</f>
        <v>7.4802320205855019E-3</v>
      </c>
      <c r="L102" s="381">
        <f>'Schedule 3'!J102</f>
        <v>8.1953416000000029E-3</v>
      </c>
    </row>
    <row r="103" spans="1:12">
      <c r="A103" s="181">
        <f>'Schedule 3'!A103</f>
        <v>92</v>
      </c>
      <c r="B103" s="380">
        <f>'Schedule 3'!B103</f>
        <v>38718</v>
      </c>
      <c r="C103" s="381">
        <f>'Schedule 3'!C103</f>
        <v>9.8153745077957016E-2</v>
      </c>
      <c r="D103" s="381">
        <f>'Schedule 3'!D103</f>
        <v>5.7500000000000002E-2</v>
      </c>
      <c r="E103" s="381">
        <f>'Schedule 3'!E103</f>
        <v>4.0653745077957014E-2</v>
      </c>
      <c r="G103" s="381">
        <f t="shared" si="4"/>
        <v>4.0653745077957014E-2</v>
      </c>
      <c r="H103" s="381">
        <f t="shared" si="5"/>
        <v>4.6507390808761408E-2</v>
      </c>
      <c r="I103" s="381">
        <f t="shared" si="6"/>
        <v>5.7500000000000002E-2</v>
      </c>
      <c r="J103" s="381">
        <f t="shared" si="7"/>
        <v>5.8000000000000003E-2</v>
      </c>
      <c r="K103" s="381">
        <f>'Schedule 3'!I103</f>
        <v>1.2611479299015418E-3</v>
      </c>
      <c r="L103" s="381">
        <f>'Schedule 3'!J103</f>
        <v>8.3729559999999939E-3</v>
      </c>
    </row>
    <row r="104" spans="1:12">
      <c r="A104" s="181">
        <f>'Schedule 3'!A104</f>
        <v>93</v>
      </c>
      <c r="B104" s="380">
        <f>'Schedule 3'!B104</f>
        <v>38749</v>
      </c>
      <c r="C104" s="381">
        <f>'Schedule 3'!C104</f>
        <v>0.11242924384935413</v>
      </c>
      <c r="D104" s="381">
        <f>'Schedule 3'!D104</f>
        <v>5.8200000000000002E-2</v>
      </c>
      <c r="E104" s="381">
        <f>'Schedule 3'!E104</f>
        <v>5.4229243849354125E-2</v>
      </c>
      <c r="G104" s="381">
        <f t="shared" si="4"/>
        <v>5.4229243849354125E-2</v>
      </c>
      <c r="H104" s="381">
        <f t="shared" si="5"/>
        <v>4.0653745077957014E-2</v>
      </c>
      <c r="I104" s="381">
        <f t="shared" si="6"/>
        <v>5.8200000000000002E-2</v>
      </c>
      <c r="J104" s="381">
        <f t="shared" si="7"/>
        <v>5.7500000000000002E-2</v>
      </c>
      <c r="K104" s="381">
        <f>'Schedule 3'!I104</f>
        <v>1.979479000091313E-2</v>
      </c>
      <c r="L104" s="381">
        <f>'Schedule 3'!J104</f>
        <v>9.4964649999999956E-3</v>
      </c>
    </row>
    <row r="105" spans="1:12">
      <c r="A105" s="181">
        <f>'Schedule 3'!A105</f>
        <v>94</v>
      </c>
      <c r="B105" s="380">
        <f>'Schedule 3'!B105</f>
        <v>38777</v>
      </c>
      <c r="C105" s="381">
        <f>'Schedule 3'!C105</f>
        <v>0.11274042326608469</v>
      </c>
      <c r="D105" s="381">
        <f>'Schedule 3'!D105</f>
        <v>5.9799999999999999E-2</v>
      </c>
      <c r="E105" s="381">
        <f>'Schedule 3'!E105</f>
        <v>5.2940423266084689E-2</v>
      </c>
      <c r="G105" s="381">
        <f t="shared" si="4"/>
        <v>5.2940423266084689E-2</v>
      </c>
      <c r="H105" s="381">
        <f t="shared" si="5"/>
        <v>5.4229243849354125E-2</v>
      </c>
      <c r="I105" s="381">
        <f t="shared" si="6"/>
        <v>5.9799999999999999E-2</v>
      </c>
      <c r="J105" s="381">
        <f t="shared" si="7"/>
        <v>5.8200000000000002E-2</v>
      </c>
      <c r="K105" s="381">
        <f>'Schedule 3'!I105</f>
        <v>7.0072775992924552E-3</v>
      </c>
      <c r="L105" s="381">
        <f>'Schedule 3'!J105</f>
        <v>1.0503552399999998E-2</v>
      </c>
    </row>
    <row r="106" spans="1:12">
      <c r="A106" s="181">
        <f>'Schedule 3'!A106</f>
        <v>95</v>
      </c>
      <c r="B106" s="380">
        <f>'Schedule 3'!B106</f>
        <v>38808</v>
      </c>
      <c r="C106" s="381">
        <f>'Schedule 3'!C106</f>
        <v>0.11000164355562234</v>
      </c>
      <c r="D106" s="381">
        <f>'Schedule 3'!D106</f>
        <v>6.2899999999999998E-2</v>
      </c>
      <c r="E106" s="381">
        <f>'Schedule 3'!E106</f>
        <v>4.7101643555622338E-2</v>
      </c>
      <c r="G106" s="381">
        <f t="shared" si="4"/>
        <v>4.7101643555622338E-2</v>
      </c>
      <c r="H106" s="381">
        <f t="shared" si="5"/>
        <v>5.2940423266084689E-2</v>
      </c>
      <c r="I106" s="381">
        <f t="shared" si="6"/>
        <v>6.2899999999999998E-2</v>
      </c>
      <c r="J106" s="381">
        <f t="shared" si="7"/>
        <v>5.9799999999999999E-2</v>
      </c>
      <c r="K106" s="381">
        <f>'Schedule 3'!I106</f>
        <v>2.2601521216298118E-3</v>
      </c>
      <c r="L106" s="381">
        <f>'Schedule 3'!J106</f>
        <v>1.2248323599999993E-2</v>
      </c>
    </row>
    <row r="107" spans="1:12">
      <c r="A107" s="181">
        <f>'Schedule 3'!A107</f>
        <v>96</v>
      </c>
      <c r="B107" s="380">
        <f>'Schedule 3'!B107</f>
        <v>38838</v>
      </c>
      <c r="C107" s="381">
        <f>'Schedule 3'!C107</f>
        <v>0.1056056803707424</v>
      </c>
      <c r="D107" s="381">
        <f>'Schedule 3'!D107</f>
        <v>6.4199999999999993E-2</v>
      </c>
      <c r="E107" s="381">
        <f>'Schedule 3'!E107</f>
        <v>4.1405680370742409E-2</v>
      </c>
      <c r="G107" s="381">
        <f t="shared" si="4"/>
        <v>4.1405680370742409E-2</v>
      </c>
      <c r="H107" s="381">
        <f t="shared" si="5"/>
        <v>4.7101643555622338E-2</v>
      </c>
      <c r="I107" s="381">
        <f t="shared" si="6"/>
        <v>6.4199999999999993E-2</v>
      </c>
      <c r="J107" s="381">
        <f t="shared" si="7"/>
        <v>6.2899999999999998E-2</v>
      </c>
      <c r="K107" s="381">
        <f>'Schedule 3'!I107</f>
        <v>1.5097404495462846E-3</v>
      </c>
      <c r="L107" s="381">
        <f>'Schedule 3'!J107</f>
        <v>1.0922567799999991E-2</v>
      </c>
    </row>
    <row r="108" spans="1:12">
      <c r="A108" s="181">
        <f>'Schedule 3'!A108</f>
        <v>97</v>
      </c>
      <c r="B108" s="380">
        <f>'Schedule 3'!B108</f>
        <v>38869</v>
      </c>
      <c r="C108" s="381">
        <f>'Schedule 3'!C108</f>
        <v>0.10493284819627045</v>
      </c>
      <c r="D108" s="381">
        <f>'Schedule 3'!D108</f>
        <v>6.4000000000000001E-2</v>
      </c>
      <c r="E108" s="381">
        <f>'Schedule 3'!E108</f>
        <v>4.0932848196270452E-2</v>
      </c>
      <c r="G108" s="381">
        <f t="shared" si="4"/>
        <v>4.0932848196270452E-2</v>
      </c>
      <c r="H108" s="381">
        <f t="shared" si="5"/>
        <v>4.1405680370742409E-2</v>
      </c>
      <c r="I108" s="381">
        <f t="shared" si="6"/>
        <v>6.4000000000000001E-2</v>
      </c>
      <c r="J108" s="381">
        <f t="shared" si="7"/>
        <v>6.4199999999999993E-2</v>
      </c>
      <c r="K108" s="381">
        <f>'Schedule 3'!I108</f>
        <v>5.8614916200049536E-3</v>
      </c>
      <c r="L108" s="381">
        <f>'Schedule 3'!J108</f>
        <v>9.6214444000000052E-3</v>
      </c>
    </row>
    <row r="109" spans="1:12">
      <c r="A109" s="181">
        <f>'Schedule 3'!A109</f>
        <v>98</v>
      </c>
      <c r="B109" s="380">
        <f>'Schedule 3'!B109</f>
        <v>38899</v>
      </c>
      <c r="C109" s="381">
        <f>'Schedule 3'!C109</f>
        <v>0.108742512505277</v>
      </c>
      <c r="D109" s="381">
        <f>'Schedule 3'!D109</f>
        <v>6.3700000000000007E-2</v>
      </c>
      <c r="E109" s="381">
        <f>'Schedule 3'!E109</f>
        <v>4.5042512505276994E-2</v>
      </c>
      <c r="G109" s="381">
        <f t="shared" si="4"/>
        <v>4.5042512505276994E-2</v>
      </c>
      <c r="H109" s="381">
        <f t="shared" si="5"/>
        <v>4.0932848196270452E-2</v>
      </c>
      <c r="I109" s="381">
        <f t="shared" si="6"/>
        <v>6.3700000000000007E-2</v>
      </c>
      <c r="J109" s="381">
        <f t="shared" si="7"/>
        <v>6.4000000000000001E-2</v>
      </c>
      <c r="K109" s="381">
        <f>'Schedule 3'!I109</f>
        <v>1.0371653291768389E-2</v>
      </c>
      <c r="L109" s="381">
        <f>'Schedule 3'!J109</f>
        <v>9.4908480000000031E-3</v>
      </c>
    </row>
    <row r="110" spans="1:12">
      <c r="A110" s="181">
        <f>'Schedule 3'!A110</f>
        <v>99</v>
      </c>
      <c r="B110" s="380">
        <f>'Schedule 3'!B110</f>
        <v>38930</v>
      </c>
      <c r="C110" s="381">
        <f>'Schedule 3'!C110</f>
        <v>0.10412254926324491</v>
      </c>
      <c r="D110" s="381">
        <f>'Schedule 3'!D110</f>
        <v>6.2E-2</v>
      </c>
      <c r="E110" s="381">
        <f>'Schedule 3'!E110</f>
        <v>4.2122549263244907E-2</v>
      </c>
      <c r="G110" s="381">
        <f t="shared" si="4"/>
        <v>4.2122549263244907E-2</v>
      </c>
      <c r="H110" s="381">
        <f t="shared" si="5"/>
        <v>4.5042512505276994E-2</v>
      </c>
      <c r="I110" s="381">
        <f t="shared" si="6"/>
        <v>6.2E-2</v>
      </c>
      <c r="J110" s="381">
        <f t="shared" si="7"/>
        <v>6.3700000000000007E-2</v>
      </c>
      <c r="K110" s="381">
        <f>'Schedule 3'!I110</f>
        <v>3.9707304060501991E-3</v>
      </c>
      <c r="L110" s="381">
        <f>'Schedule 3'!J110</f>
        <v>8.044953399999992E-3</v>
      </c>
    </row>
    <row r="111" spans="1:12">
      <c r="A111" s="181">
        <f>'Schedule 3'!A111</f>
        <v>100</v>
      </c>
      <c r="B111" s="380">
        <f>'Schedule 3'!B111</f>
        <v>38961</v>
      </c>
      <c r="C111" s="381">
        <f>'Schedule 3'!C111</f>
        <v>0.10531257388250241</v>
      </c>
      <c r="D111" s="381">
        <f>'Schedule 3'!D111</f>
        <v>0.06</v>
      </c>
      <c r="E111" s="381">
        <f>'Schedule 3'!E111</f>
        <v>4.5312573882502413E-2</v>
      </c>
      <c r="G111" s="381">
        <f t="shared" si="4"/>
        <v>4.5312573882502413E-2</v>
      </c>
      <c r="H111" s="381">
        <f t="shared" si="5"/>
        <v>4.2122549263244907E-2</v>
      </c>
      <c r="I111" s="381">
        <f t="shared" si="6"/>
        <v>0.06</v>
      </c>
      <c r="J111" s="381">
        <f t="shared" si="7"/>
        <v>6.2E-2</v>
      </c>
      <c r="K111" s="381">
        <f>'Schedule 3'!I111</f>
        <v>9.634016450647237E-3</v>
      </c>
      <c r="L111" s="381">
        <f>'Schedule 3'!J111</f>
        <v>7.4848839999999972E-3</v>
      </c>
    </row>
    <row r="112" spans="1:12">
      <c r="A112" s="181">
        <f>'Schedule 3'!A112</f>
        <v>101</v>
      </c>
      <c r="B112" s="380">
        <f>'Schedule 3'!B112</f>
        <v>38991</v>
      </c>
      <c r="C112" s="381">
        <f>'Schedule 3'!C112</f>
        <v>0.10299924819055212</v>
      </c>
      <c r="D112" s="381">
        <f>'Schedule 3'!D112</f>
        <v>5.9799999999999999E-2</v>
      </c>
      <c r="E112" s="381">
        <f>'Schedule 3'!E112</f>
        <v>4.3199248190552118E-2</v>
      </c>
      <c r="G112" s="381">
        <f t="shared" si="4"/>
        <v>4.3199248190552118E-2</v>
      </c>
      <c r="H112" s="381">
        <f t="shared" si="5"/>
        <v>4.5312573882502413E-2</v>
      </c>
      <c r="I112" s="381">
        <f t="shared" si="6"/>
        <v>5.9799999999999999E-2</v>
      </c>
      <c r="J112" s="381">
        <f t="shared" si="7"/>
        <v>0.06</v>
      </c>
      <c r="K112" s="381">
        <f>'Schedule 3'!I112</f>
        <v>4.8186824857426869E-3</v>
      </c>
      <c r="L112" s="381">
        <f>'Schedule 3'!J112</f>
        <v>8.9789200000000013E-3</v>
      </c>
    </row>
    <row r="113" spans="1:12">
      <c r="A113" s="181">
        <f>'Schedule 3'!A113</f>
        <v>102</v>
      </c>
      <c r="B113" s="380">
        <f>'Schedule 3'!B113</f>
        <v>39022</v>
      </c>
      <c r="C113" s="381">
        <f>'Schedule 3'!C113</f>
        <v>0.10325465754662246</v>
      </c>
      <c r="D113" s="381">
        <f>'Schedule 3'!D113</f>
        <v>5.8000000000000003E-2</v>
      </c>
      <c r="E113" s="381">
        <f>'Schedule 3'!E113</f>
        <v>4.5254657546622452E-2</v>
      </c>
      <c r="G113" s="381">
        <f t="shared" si="4"/>
        <v>4.5254657546622452E-2</v>
      </c>
      <c r="H113" s="381">
        <f t="shared" si="5"/>
        <v>4.3199248190552118E-2</v>
      </c>
      <c r="I113" s="381">
        <f t="shared" si="6"/>
        <v>5.8000000000000003E-2</v>
      </c>
      <c r="J113" s="381">
        <f t="shared" si="7"/>
        <v>5.9799999999999999E-2</v>
      </c>
      <c r="K113" s="381">
        <f>'Schedule 3'!I113</f>
        <v>8.6641167427573759E-3</v>
      </c>
      <c r="L113" s="381">
        <f>'Schedule 3'!J113</f>
        <v>7.348323599999998E-3</v>
      </c>
    </row>
    <row r="114" spans="1:12">
      <c r="A114" s="181">
        <f>'Schedule 3'!A114</f>
        <v>103</v>
      </c>
      <c r="B114" s="380">
        <f>'Schedule 3'!B114</f>
        <v>39052</v>
      </c>
      <c r="C114" s="381">
        <f>'Schedule 3'!C114</f>
        <v>0.10346108134372481</v>
      </c>
      <c r="D114" s="381">
        <f>'Schedule 3'!D114</f>
        <v>5.8099999999999999E-2</v>
      </c>
      <c r="E114" s="381">
        <f>'Schedule 3'!E114</f>
        <v>4.536108134372481E-2</v>
      </c>
      <c r="G114" s="381">
        <f t="shared" si="4"/>
        <v>4.536108134372481E-2</v>
      </c>
      <c r="H114" s="381">
        <f t="shared" si="5"/>
        <v>4.5254657546622452E-2</v>
      </c>
      <c r="I114" s="381">
        <f t="shared" si="6"/>
        <v>5.8099999999999999E-2</v>
      </c>
      <c r="J114" s="381">
        <f t="shared" si="7"/>
        <v>5.8000000000000003E-2</v>
      </c>
      <c r="K114" s="381">
        <f>'Schedule 3'!I114</f>
        <v>7.0295718178997532E-3</v>
      </c>
      <c r="L114" s="381">
        <f>'Schedule 3'!J114</f>
        <v>8.9729559999999903E-3</v>
      </c>
    </row>
    <row r="115" spans="1:12">
      <c r="A115" s="181">
        <f>'Schedule 3'!A115</f>
        <v>104</v>
      </c>
      <c r="B115" s="380">
        <f>'Schedule 3'!B115</f>
        <v>39083</v>
      </c>
      <c r="C115" s="381">
        <f>'Schedule 3'!C115</f>
        <v>0.10132105581136835</v>
      </c>
      <c r="D115" s="381">
        <f>'Schedule 3'!D115</f>
        <v>5.96E-2</v>
      </c>
      <c r="E115" s="381">
        <f>'Schedule 3'!E115</f>
        <v>4.1721055811368354E-2</v>
      </c>
      <c r="G115" s="381">
        <f t="shared" si="4"/>
        <v>4.1721055811368354E-2</v>
      </c>
      <c r="H115" s="381">
        <f t="shared" si="5"/>
        <v>4.536108134372481E-2</v>
      </c>
      <c r="I115" s="381">
        <f t="shared" si="6"/>
        <v>5.96E-2</v>
      </c>
      <c r="J115" s="381">
        <f t="shared" si="7"/>
        <v>5.8099999999999999E-2</v>
      </c>
      <c r="K115" s="381">
        <f>'Schedule 3'!I115</f>
        <v>3.2994034137692543E-3</v>
      </c>
      <c r="L115" s="381">
        <f>'Schedule 3'!J115</f>
        <v>1.0388254199999995E-2</v>
      </c>
    </row>
    <row r="116" spans="1:12">
      <c r="A116" s="181">
        <f>'Schedule 3'!A116</f>
        <v>105</v>
      </c>
      <c r="B116" s="380">
        <f>'Schedule 3'!B116</f>
        <v>39114</v>
      </c>
      <c r="C116" s="381">
        <f>'Schedule 3'!C116</f>
        <v>0.10179613890739443</v>
      </c>
      <c r="D116" s="381">
        <f>'Schedule 3'!D116</f>
        <v>5.8999999999999997E-2</v>
      </c>
      <c r="E116" s="381">
        <f>'Schedule 3'!E116</f>
        <v>4.2796138907394435E-2</v>
      </c>
      <c r="G116" s="381">
        <f t="shared" si="4"/>
        <v>4.2796138907394435E-2</v>
      </c>
      <c r="H116" s="381">
        <f t="shared" si="5"/>
        <v>4.1721055811368354E-2</v>
      </c>
      <c r="I116" s="381">
        <f t="shared" si="6"/>
        <v>5.8999999999999997E-2</v>
      </c>
      <c r="J116" s="381">
        <f t="shared" si="7"/>
        <v>5.96E-2</v>
      </c>
      <c r="K116" s="381">
        <f>'Schedule 3'!I116</f>
        <v>7.4576536561608286E-3</v>
      </c>
      <c r="L116" s="381">
        <f>'Schedule 3'!J116</f>
        <v>8.5177271999999915E-3</v>
      </c>
    </row>
    <row r="117" spans="1:12">
      <c r="A117" s="181">
        <f>'Schedule 3'!A117</f>
        <v>106</v>
      </c>
      <c r="B117" s="380">
        <f>'Schedule 3'!B117</f>
        <v>39142</v>
      </c>
      <c r="C117" s="381">
        <f>'Schedule 3'!C117</f>
        <v>0.10178457899654192</v>
      </c>
      <c r="D117" s="381">
        <f>'Schedule 3'!D117</f>
        <v>5.8500000000000003E-2</v>
      </c>
      <c r="E117" s="381">
        <f>'Schedule 3'!E117</f>
        <v>4.3284578996541916E-2</v>
      </c>
      <c r="G117" s="381">
        <f t="shared" si="4"/>
        <v>4.3284578996541916E-2</v>
      </c>
      <c r="H117" s="381">
        <f t="shared" si="5"/>
        <v>4.2796138907394435E-2</v>
      </c>
      <c r="I117" s="381">
        <f t="shared" si="6"/>
        <v>5.8500000000000003E-2</v>
      </c>
      <c r="J117" s="381">
        <f t="shared" si="7"/>
        <v>5.8999999999999997E-2</v>
      </c>
      <c r="K117" s="381">
        <f>'Schedule 3'!I117</f>
        <v>7.035479011478496E-3</v>
      </c>
      <c r="L117" s="381">
        <f>'Schedule 3'!J117</f>
        <v>8.5259380000000037E-3</v>
      </c>
    </row>
    <row r="118" spans="1:12">
      <c r="A118" s="181">
        <f>'Schedule 3'!A118</f>
        <v>107</v>
      </c>
      <c r="B118" s="380">
        <f>'Schedule 3'!B118</f>
        <v>39173</v>
      </c>
      <c r="C118" s="381">
        <f>'Schedule 3'!C118</f>
        <v>0.100738455397881</v>
      </c>
      <c r="D118" s="381">
        <f>'Schedule 3'!D118</f>
        <v>5.9700000000000003E-2</v>
      </c>
      <c r="E118" s="381">
        <f>'Schedule 3'!E118</f>
        <v>4.1038455397880994E-2</v>
      </c>
      <c r="G118" s="381">
        <f t="shared" si="4"/>
        <v>4.1038455397880994E-2</v>
      </c>
      <c r="H118" s="381">
        <f t="shared" si="5"/>
        <v>4.3284578996541916E-2</v>
      </c>
      <c r="I118" s="381">
        <f t="shared" si="6"/>
        <v>5.9700000000000003E-2</v>
      </c>
      <c r="J118" s="381">
        <f t="shared" si="7"/>
        <v>5.8500000000000003E-2</v>
      </c>
      <c r="K118" s="381">
        <f>'Schedule 3'!I118</f>
        <v>4.3756378653880545E-3</v>
      </c>
      <c r="L118" s="381">
        <f>'Schedule 3'!J118</f>
        <v>1.0149446999999999E-2</v>
      </c>
    </row>
    <row r="119" spans="1:12">
      <c r="A119" s="181">
        <f>'Schedule 3'!A119</f>
        <v>108</v>
      </c>
      <c r="B119" s="380">
        <f>'Schedule 3'!B119</f>
        <v>39203</v>
      </c>
      <c r="C119" s="381">
        <f>'Schedule 3'!C119</f>
        <v>9.6719538715779402E-2</v>
      </c>
      <c r="D119" s="381">
        <f>'Schedule 3'!D119</f>
        <v>5.9900000000000002E-2</v>
      </c>
      <c r="E119" s="381">
        <f>'Schedule 3'!E119</f>
        <v>3.68195387157794E-2</v>
      </c>
      <c r="G119" s="381">
        <f t="shared" si="4"/>
        <v>3.68195387157794E-2</v>
      </c>
      <c r="H119" s="381">
        <f t="shared" si="5"/>
        <v>4.1038455397880994E-2</v>
      </c>
      <c r="I119" s="381">
        <f t="shared" si="6"/>
        <v>5.9900000000000002E-2</v>
      </c>
      <c r="J119" s="381">
        <f t="shared" si="7"/>
        <v>5.9700000000000003E-2</v>
      </c>
      <c r="K119" s="381">
        <f>'Schedule 3'!I119</f>
        <v>2.0592283015770374E-3</v>
      </c>
      <c r="L119" s="381">
        <f>'Schedule 3'!J119</f>
        <v>9.3330253999999932E-3</v>
      </c>
    </row>
    <row r="120" spans="1:12">
      <c r="A120" s="181">
        <f>'Schedule 3'!A120</f>
        <v>109</v>
      </c>
      <c r="B120" s="380">
        <f>'Schedule 3'!B120</f>
        <v>39234</v>
      </c>
      <c r="C120" s="381">
        <f>'Schedule 3'!C120</f>
        <v>9.699739548689483E-2</v>
      </c>
      <c r="D120" s="381">
        <f>'Schedule 3'!D120</f>
        <v>6.3E-2</v>
      </c>
      <c r="E120" s="381">
        <f>'Schedule 3'!E120</f>
        <v>3.399739548689483E-2</v>
      </c>
      <c r="G120" s="381">
        <f t="shared" si="4"/>
        <v>3.399739548689483E-2</v>
      </c>
      <c r="H120" s="381">
        <f t="shared" si="5"/>
        <v>3.68195387157794E-2</v>
      </c>
      <c r="I120" s="381">
        <f t="shared" si="6"/>
        <v>6.3E-2</v>
      </c>
      <c r="J120" s="381">
        <f t="shared" si="7"/>
        <v>5.9900000000000002E-2</v>
      </c>
      <c r="K120" s="381">
        <f>'Schedule 3'!I120</f>
        <v>2.8105834429327931E-3</v>
      </c>
      <c r="L120" s="381">
        <f>'Schedule 3'!J120</f>
        <v>1.2263621799999999E-2</v>
      </c>
    </row>
    <row r="121" spans="1:12">
      <c r="A121" s="181">
        <f>'Schedule 3'!A121</f>
        <v>110</v>
      </c>
      <c r="B121" s="380">
        <f>'Schedule 3'!B121</f>
        <v>39264</v>
      </c>
      <c r="C121" s="381">
        <f>'Schedule 3'!C121</f>
        <v>0.10064866179339914</v>
      </c>
      <c r="D121" s="381">
        <f>'Schedule 3'!D121</f>
        <v>6.25E-2</v>
      </c>
      <c r="E121" s="381">
        <f>'Schedule 3'!E121</f>
        <v>3.8148661793399138E-2</v>
      </c>
      <c r="G121" s="381">
        <f t="shared" si="4"/>
        <v>3.8148661793399138E-2</v>
      </c>
      <c r="H121" s="381">
        <f t="shared" si="5"/>
        <v>3.399739548689483E-2</v>
      </c>
      <c r="I121" s="381">
        <f t="shared" si="6"/>
        <v>6.25E-2</v>
      </c>
      <c r="J121" s="381">
        <f t="shared" si="7"/>
        <v>6.3E-2</v>
      </c>
      <c r="K121" s="381">
        <f>'Schedule 3'!I121</f>
        <v>9.3522558628804514E-3</v>
      </c>
      <c r="L121" s="381">
        <f>'Schedule 3'!J121</f>
        <v>9.1378659999999945E-3</v>
      </c>
    </row>
    <row r="122" spans="1:12">
      <c r="A122" s="181">
        <f>'Schedule 3'!A122</f>
        <v>111</v>
      </c>
      <c r="B122" s="380">
        <f>'Schedule 3'!B122</f>
        <v>39295</v>
      </c>
      <c r="C122" s="381">
        <f>'Schedule 3'!C122</f>
        <v>0.10209353104429203</v>
      </c>
      <c r="D122" s="381">
        <f>'Schedule 3'!D122</f>
        <v>6.2399999999999997E-2</v>
      </c>
      <c r="E122" s="381">
        <f>'Schedule 3'!E122</f>
        <v>3.9693531044292032E-2</v>
      </c>
      <c r="G122" s="381">
        <f t="shared" si="4"/>
        <v>3.9693531044292032E-2</v>
      </c>
      <c r="H122" s="381">
        <f t="shared" si="5"/>
        <v>3.8148661793399138E-2</v>
      </c>
      <c r="I122" s="381">
        <f t="shared" si="6"/>
        <v>6.2399999999999997E-2</v>
      </c>
      <c r="J122" s="381">
        <f t="shared" si="7"/>
        <v>6.25E-2</v>
      </c>
      <c r="K122" s="381">
        <f>'Schedule 3'!I122</f>
        <v>7.3809278293706787E-3</v>
      </c>
      <c r="L122" s="381">
        <f>'Schedule 3'!J122</f>
        <v>9.4613749999999941E-3</v>
      </c>
    </row>
    <row r="123" spans="1:12">
      <c r="A123" s="181">
        <f>'Schedule 3'!A123</f>
        <v>112</v>
      </c>
      <c r="B123" s="380">
        <f>'Schedule 3'!B123</f>
        <v>39326</v>
      </c>
      <c r="C123" s="381">
        <f>'Schedule 3'!C123</f>
        <v>0.10144581767286087</v>
      </c>
      <c r="D123" s="381">
        <f>'Schedule 3'!D123</f>
        <v>6.1800000000000001E-2</v>
      </c>
      <c r="E123" s="381">
        <f>'Schedule 3'!E123</f>
        <v>3.9645817672860871E-2</v>
      </c>
      <c r="G123" s="381">
        <f t="shared" si="4"/>
        <v>3.9645817672860871E-2</v>
      </c>
      <c r="H123" s="381">
        <f t="shared" si="5"/>
        <v>3.9693531044292032E-2</v>
      </c>
      <c r="I123" s="381">
        <f t="shared" si="6"/>
        <v>6.1800000000000001E-2</v>
      </c>
      <c r="J123" s="381">
        <f t="shared" si="7"/>
        <v>6.2399999999999997E-2</v>
      </c>
      <c r="K123" s="381">
        <f>'Schedule 3'!I123</f>
        <v>6.0246823947867206E-3</v>
      </c>
      <c r="L123" s="381">
        <f>'Schedule 3'!J123</f>
        <v>8.946076800000001E-3</v>
      </c>
    </row>
    <row r="124" spans="1:12">
      <c r="A124" s="181">
        <f>'Schedule 3'!A124</f>
        <v>113</v>
      </c>
      <c r="B124" s="380">
        <f>'Schedule 3'!B124</f>
        <v>39356</v>
      </c>
      <c r="C124" s="381">
        <f>'Schedule 3'!C124</f>
        <v>0.10804241189847018</v>
      </c>
      <c r="D124" s="381">
        <f>'Schedule 3'!D124</f>
        <v>6.1100000000000002E-2</v>
      </c>
      <c r="E124" s="381">
        <f>'Schedule 3'!E124</f>
        <v>4.6942411898470177E-2</v>
      </c>
      <c r="G124" s="381">
        <f t="shared" si="4"/>
        <v>4.6942411898470177E-2</v>
      </c>
      <c r="H124" s="381">
        <f t="shared" si="5"/>
        <v>3.9645817672860871E-2</v>
      </c>
      <c r="I124" s="381">
        <f t="shared" si="6"/>
        <v>6.1100000000000002E-2</v>
      </c>
      <c r="J124" s="381">
        <f t="shared" si="7"/>
        <v>6.1800000000000001E-2</v>
      </c>
      <c r="K124" s="381">
        <f>'Schedule 3'!I124</f>
        <v>1.3361690704838905E-2</v>
      </c>
      <c r="L124" s="381">
        <f>'Schedule 3'!J124</f>
        <v>8.7542876000000006E-3</v>
      </c>
    </row>
    <row r="125" spans="1:12">
      <c r="A125" s="181">
        <f>'Schedule 3'!A125</f>
        <v>114</v>
      </c>
      <c r="B125" s="380">
        <f>'Schedule 3'!B125</f>
        <v>39387</v>
      </c>
      <c r="C125" s="381">
        <f>'Schedule 3'!C125</f>
        <v>0.10827335115736704</v>
      </c>
      <c r="D125" s="381">
        <f>'Schedule 3'!D125</f>
        <v>5.9700000000000003E-2</v>
      </c>
      <c r="E125" s="381">
        <f>'Schedule 3'!E125</f>
        <v>4.8573351157367037E-2</v>
      </c>
      <c r="G125" s="381">
        <f t="shared" si="4"/>
        <v>4.8573351157367037E-2</v>
      </c>
      <c r="H125" s="381">
        <f t="shared" si="5"/>
        <v>4.6942411898470177E-2</v>
      </c>
      <c r="I125" s="381">
        <f t="shared" si="6"/>
        <v>5.9700000000000003E-2</v>
      </c>
      <c r="J125" s="381">
        <f t="shared" si="7"/>
        <v>6.1100000000000002E-2</v>
      </c>
      <c r="K125" s="381">
        <f>'Schedule 3'!I125</f>
        <v>8.8122833159486255E-3</v>
      </c>
      <c r="L125" s="381">
        <f>'Schedule 3'!J125</f>
        <v>7.9472001999999972E-3</v>
      </c>
    </row>
    <row r="126" spans="1:12">
      <c r="A126" s="181">
        <f>'Schedule 3'!A126</f>
        <v>115</v>
      </c>
      <c r="B126" s="380">
        <f>'Schedule 3'!B126</f>
        <v>39417</v>
      </c>
      <c r="C126" s="381">
        <f>'Schedule 3'!C126</f>
        <v>0.10844796294988233</v>
      </c>
      <c r="D126" s="381">
        <f>'Schedule 3'!D126</f>
        <v>6.1600000000000002E-2</v>
      </c>
      <c r="E126" s="381">
        <f>'Schedule 3'!E126</f>
        <v>4.6847962949882332E-2</v>
      </c>
      <c r="G126" s="381">
        <f t="shared" si="4"/>
        <v>4.6847962949882332E-2</v>
      </c>
      <c r="H126" s="381">
        <f t="shared" si="5"/>
        <v>4.8573351157367037E-2</v>
      </c>
      <c r="I126" s="381">
        <f t="shared" si="6"/>
        <v>6.1600000000000002E-2</v>
      </c>
      <c r="J126" s="381">
        <f t="shared" si="7"/>
        <v>5.9700000000000003E-2</v>
      </c>
      <c r="K126" s="381">
        <f>'Schedule 3'!I126</f>
        <v>5.7054601992716156E-3</v>
      </c>
      <c r="L126" s="381">
        <f>'Schedule 3'!J126</f>
        <v>1.1033025399999993E-2</v>
      </c>
    </row>
    <row r="127" spans="1:12">
      <c r="A127" s="181">
        <f>'Schedule 3'!A127</f>
        <v>116</v>
      </c>
      <c r="B127" s="380">
        <f>'Schedule 3'!B127</f>
        <v>39448</v>
      </c>
      <c r="C127" s="381">
        <f>'Schedule 3'!C127</f>
        <v>0.11130058617159112</v>
      </c>
      <c r="D127" s="381">
        <f>'Schedule 3'!D127</f>
        <v>6.0199999999999997E-2</v>
      </c>
      <c r="E127" s="381">
        <f>'Schedule 3'!E127</f>
        <v>5.1100586171591127E-2</v>
      </c>
      <c r="G127" s="381">
        <f t="shared" si="4"/>
        <v>5.1100586171591127E-2</v>
      </c>
      <c r="H127" s="381">
        <f t="shared" si="5"/>
        <v>4.6847962949882332E-2</v>
      </c>
      <c r="I127" s="381">
        <f t="shared" si="6"/>
        <v>6.0199999999999997E-2</v>
      </c>
      <c r="J127" s="381">
        <f t="shared" si="7"/>
        <v>6.1600000000000002E-2</v>
      </c>
      <c r="K127" s="381">
        <f>'Schedule 3'!I127</f>
        <v>1.1419518289707692E-2</v>
      </c>
      <c r="L127" s="381">
        <f>'Schedule 3'!J127</f>
        <v>8.0236911999999952E-3</v>
      </c>
    </row>
    <row r="128" spans="1:12">
      <c r="A128" s="181">
        <f>'Schedule 3'!A128</f>
        <v>117</v>
      </c>
      <c r="B128" s="380">
        <f>'Schedule 3'!B128</f>
        <v>39479</v>
      </c>
      <c r="C128" s="381">
        <f>'Schedule 3'!C128</f>
        <v>0.11392958995383481</v>
      </c>
      <c r="D128" s="381">
        <f>'Schedule 3'!D128</f>
        <v>6.2100000000000002E-2</v>
      </c>
      <c r="E128" s="381">
        <f>'Schedule 3'!E128</f>
        <v>5.1829589953834812E-2</v>
      </c>
      <c r="G128" s="381">
        <f t="shared" si="4"/>
        <v>5.1829589953834812E-2</v>
      </c>
      <c r="H128" s="381">
        <f t="shared" si="5"/>
        <v>5.1100586171591127E-2</v>
      </c>
      <c r="I128" s="381">
        <f t="shared" si="6"/>
        <v>6.2100000000000002E-2</v>
      </c>
      <c r="J128" s="381">
        <f t="shared" si="7"/>
        <v>6.0199999999999997E-2</v>
      </c>
      <c r="K128" s="381">
        <f>'Schedule 3'!I128</f>
        <v>8.5464736559460394E-3</v>
      </c>
      <c r="L128" s="381">
        <f>'Schedule 3'!J128</f>
        <v>1.1109516400000005E-2</v>
      </c>
    </row>
    <row r="129" spans="1:12">
      <c r="A129" s="181">
        <f>'Schedule 3'!A129</f>
        <v>118</v>
      </c>
      <c r="B129" s="380">
        <f>'Schedule 3'!B129</f>
        <v>39508</v>
      </c>
      <c r="C129" s="381">
        <f>'Schedule 3'!C129</f>
        <v>0.11472643240038524</v>
      </c>
      <c r="D129" s="381">
        <f>'Schedule 3'!D129</f>
        <v>6.2100000000000002E-2</v>
      </c>
      <c r="E129" s="381">
        <f>'Schedule 3'!E129</f>
        <v>5.262643240038524E-2</v>
      </c>
      <c r="G129" s="381">
        <f t="shared" si="4"/>
        <v>5.262643240038524E-2</v>
      </c>
      <c r="H129" s="381">
        <f t="shared" si="5"/>
        <v>5.1829589953834812E-2</v>
      </c>
      <c r="I129" s="381">
        <f t="shared" si="6"/>
        <v>6.2100000000000002E-2</v>
      </c>
      <c r="J129" s="381">
        <f t="shared" si="7"/>
        <v>6.2100000000000002E-2</v>
      </c>
      <c r="K129" s="381">
        <f>'Schedule 3'!I129</f>
        <v>8.7258367768679804E-3</v>
      </c>
      <c r="L129" s="381">
        <f>'Schedule 3'!J129</f>
        <v>9.5001821999999986E-3</v>
      </c>
    </row>
    <row r="130" spans="1:12">
      <c r="A130" s="181">
        <f>'Schedule 3'!A130</f>
        <v>119</v>
      </c>
      <c r="B130" s="380">
        <f>'Schedule 3'!B130</f>
        <v>39539</v>
      </c>
      <c r="C130" s="381">
        <f>'Schedule 3'!C130</f>
        <v>0.11671118169086445</v>
      </c>
      <c r="D130" s="381">
        <f>'Schedule 3'!D130</f>
        <v>6.2899999999999998E-2</v>
      </c>
      <c r="E130" s="381">
        <f>'Schedule 3'!E130</f>
        <v>5.3811181690864449E-2</v>
      </c>
      <c r="G130" s="381">
        <f t="shared" si="4"/>
        <v>5.3811181690864449E-2</v>
      </c>
      <c r="H130" s="381">
        <f t="shared" si="5"/>
        <v>5.262643240038524E-2</v>
      </c>
      <c r="I130" s="381">
        <f t="shared" si="6"/>
        <v>6.2899999999999998E-2</v>
      </c>
      <c r="J130" s="381">
        <f t="shared" si="7"/>
        <v>6.2100000000000002E-2</v>
      </c>
      <c r="K130" s="381">
        <f>'Schedule 3'!I130</f>
        <v>9.2356461719549435E-3</v>
      </c>
      <c r="L130" s="381">
        <f>'Schedule 3'!J130</f>
        <v>1.0300182199999994E-2</v>
      </c>
    </row>
    <row r="131" spans="1:12">
      <c r="A131" s="181">
        <f>'Schedule 3'!A131</f>
        <v>120</v>
      </c>
      <c r="B131" s="380">
        <f>'Schedule 3'!B131</f>
        <v>39569</v>
      </c>
      <c r="C131" s="381">
        <f>'Schedule 3'!C131</f>
        <v>0.10689838063952237</v>
      </c>
      <c r="D131" s="381">
        <f>'Schedule 3'!D131</f>
        <v>6.2700000000000006E-2</v>
      </c>
      <c r="E131" s="381">
        <f>'Schedule 3'!E131</f>
        <v>4.4198380639522361E-2</v>
      </c>
      <c r="G131" s="381">
        <f t="shared" si="4"/>
        <v>4.4198380639522361E-2</v>
      </c>
      <c r="H131" s="381">
        <f t="shared" si="5"/>
        <v>5.3811181690864449E-2</v>
      </c>
      <c r="I131" s="381">
        <f t="shared" si="6"/>
        <v>6.2700000000000006E-2</v>
      </c>
      <c r="J131" s="381">
        <f t="shared" si="7"/>
        <v>6.2899999999999998E-2</v>
      </c>
      <c r="K131" s="381">
        <f>'Schedule 3'!I131</f>
        <v>-1.3806588539102618E-3</v>
      </c>
      <c r="L131" s="381">
        <f>'Schedule 3'!J131</f>
        <v>9.4225678000000035E-3</v>
      </c>
    </row>
    <row r="132" spans="1:12">
      <c r="A132" s="181">
        <f>'Schedule 3'!A132</f>
        <v>121</v>
      </c>
      <c r="B132" s="380">
        <f>'Schedule 3'!B132</f>
        <v>39600</v>
      </c>
      <c r="C132" s="381">
        <f>'Schedule 3'!C132</f>
        <v>0.106184445288698</v>
      </c>
      <c r="D132" s="381">
        <f>'Schedule 3'!D132</f>
        <v>6.3755000000000006E-2</v>
      </c>
      <c r="E132" s="381">
        <f>'Schedule 3'!E132</f>
        <v>4.2429445288697992E-2</v>
      </c>
      <c r="G132" s="381">
        <f t="shared" si="4"/>
        <v>4.2429445288697992E-2</v>
      </c>
      <c r="H132" s="381">
        <f t="shared" si="5"/>
        <v>4.4198380639522361E-2</v>
      </c>
      <c r="I132" s="381">
        <f t="shared" si="6"/>
        <v>6.3755000000000006E-2</v>
      </c>
      <c r="J132" s="381">
        <f t="shared" si="7"/>
        <v>6.2700000000000006E-2</v>
      </c>
      <c r="K132" s="381">
        <f>'Schedule 3'!I132</f>
        <v>4.9926213161710364E-3</v>
      </c>
      <c r="L132" s="381">
        <f>'Schedule 3'!J132</f>
        <v>1.0646971399999997E-2</v>
      </c>
    </row>
    <row r="133" spans="1:12">
      <c r="A133" s="181">
        <f>'Schedule 3'!A133</f>
        <v>122</v>
      </c>
      <c r="B133" s="380">
        <f>'Schedule 3'!B133</f>
        <v>39630</v>
      </c>
      <c r="C133" s="381">
        <f>'Schedule 3'!C133</f>
        <v>0.10864832845506853</v>
      </c>
      <c r="D133" s="381">
        <f>'Schedule 3'!D133</f>
        <v>6.4000000000000001E-2</v>
      </c>
      <c r="E133" s="381">
        <f>'Schedule 3'!E133</f>
        <v>4.4648328455068526E-2</v>
      </c>
      <c r="G133" s="381">
        <f t="shared" si="4"/>
        <v>4.4648328455068526E-2</v>
      </c>
      <c r="H133" s="381">
        <f t="shared" si="5"/>
        <v>4.2429445288697992E-2</v>
      </c>
      <c r="I133" s="381">
        <f t="shared" si="6"/>
        <v>6.4000000000000001E-2</v>
      </c>
      <c r="J133" s="381">
        <f t="shared" si="7"/>
        <v>6.3755000000000006E-2</v>
      </c>
      <c r="K133" s="381">
        <f>'Schedule 3'!I133</f>
        <v>8.7098245655261308E-3</v>
      </c>
      <c r="L133" s="381">
        <f>'Schedule 3'!J133</f>
        <v>9.9983674099999933E-3</v>
      </c>
    </row>
    <row r="134" spans="1:12">
      <c r="A134" s="181">
        <f>'Schedule 3'!A134</f>
        <v>123</v>
      </c>
      <c r="B134" s="380">
        <f>'Schedule 3'!B134</f>
        <v>39661</v>
      </c>
      <c r="C134" s="381">
        <f>'Schedule 3'!C134</f>
        <v>0.11228365620375702</v>
      </c>
      <c r="D134" s="381">
        <f>'Schedule 3'!D134</f>
        <v>6.3700000000000007E-2</v>
      </c>
      <c r="E134" s="381">
        <f>'Schedule 3'!E134</f>
        <v>4.8583656203757014E-2</v>
      </c>
      <c r="G134" s="381">
        <f t="shared" si="4"/>
        <v>4.8583656203757014E-2</v>
      </c>
      <c r="H134" s="381">
        <f t="shared" si="5"/>
        <v>4.4648328455068526E-2</v>
      </c>
      <c r="I134" s="381">
        <f t="shared" si="6"/>
        <v>6.3700000000000007E-2</v>
      </c>
      <c r="J134" s="381">
        <f t="shared" si="7"/>
        <v>6.4000000000000001E-2</v>
      </c>
      <c r="K134" s="381">
        <f>'Schedule 3'!I134</f>
        <v>1.076571833240178E-2</v>
      </c>
      <c r="L134" s="381">
        <f>'Schedule 3'!J134</f>
        <v>9.4908480000000031E-3</v>
      </c>
    </row>
    <row r="135" spans="1:12">
      <c r="A135" s="181">
        <f>'Schedule 3'!A135</f>
        <v>124</v>
      </c>
      <c r="B135" s="380">
        <f>'Schedule 3'!B135</f>
        <v>39692</v>
      </c>
      <c r="C135" s="381">
        <f>'Schedule 3'!C135</f>
        <v>0.11300078646046882</v>
      </c>
      <c r="D135" s="381">
        <f>'Schedule 3'!D135</f>
        <v>6.4899999999999999E-2</v>
      </c>
      <c r="E135" s="381">
        <f>'Schedule 3'!E135</f>
        <v>4.8100786460468822E-2</v>
      </c>
      <c r="G135" s="381">
        <f t="shared" si="4"/>
        <v>4.8100786460468822E-2</v>
      </c>
      <c r="H135" s="381">
        <f t="shared" si="5"/>
        <v>4.8583656203757014E-2</v>
      </c>
      <c r="I135" s="381">
        <f t="shared" si="6"/>
        <v>6.4899999999999999E-2</v>
      </c>
      <c r="J135" s="381">
        <f t="shared" si="7"/>
        <v>6.3700000000000007E-2</v>
      </c>
      <c r="K135" s="381">
        <f>'Schedule 3'!I135</f>
        <v>6.9495551500749625E-3</v>
      </c>
      <c r="L135" s="381">
        <f>'Schedule 3'!J135</f>
        <v>1.0944953399999992E-2</v>
      </c>
    </row>
    <row r="136" spans="1:12">
      <c r="A136" s="181">
        <f>'Schedule 3'!A136</f>
        <v>125</v>
      </c>
      <c r="B136" s="380">
        <f>'Schedule 3'!B136</f>
        <v>39722</v>
      </c>
      <c r="C136" s="381">
        <f>'Schedule 3'!C136</f>
        <v>0.12129795851374219</v>
      </c>
      <c r="D136" s="381">
        <f>'Schedule 3'!D136</f>
        <v>7.5586E-2</v>
      </c>
      <c r="E136" s="381">
        <f>'Schedule 3'!E136</f>
        <v>4.5711958513742185E-2</v>
      </c>
      <c r="G136" s="381">
        <f t="shared" si="4"/>
        <v>4.5711958513742185E-2</v>
      </c>
      <c r="H136" s="381">
        <f t="shared" si="5"/>
        <v>4.8100786460468822E-2</v>
      </c>
      <c r="I136" s="381">
        <f t="shared" si="6"/>
        <v>7.5586E-2</v>
      </c>
      <c r="J136" s="381">
        <f t="shared" si="7"/>
        <v>6.4899999999999999E-2</v>
      </c>
      <c r="K136" s="381">
        <f>'Schedule 3'!I136</f>
        <v>4.9697265675687982E-3</v>
      </c>
      <c r="L136" s="381">
        <f>'Schedule 3'!J136</f>
        <v>2.0614531799999995E-2</v>
      </c>
    </row>
    <row r="137" spans="1:12">
      <c r="A137" s="181">
        <f>'Schedule 3'!A137</f>
        <v>126</v>
      </c>
      <c r="B137" s="380">
        <f>'Schedule 3'!B137</f>
        <v>39753</v>
      </c>
      <c r="C137" s="381">
        <f>'Schedule 3'!C137</f>
        <v>0.12212307581875312</v>
      </c>
      <c r="D137" s="381">
        <f>'Schedule 3'!D137</f>
        <v>7.5999999999999998E-2</v>
      </c>
      <c r="E137" s="381">
        <f>'Schedule 3'!E137</f>
        <v>4.612307581875312E-2</v>
      </c>
      <c r="G137" s="381">
        <f t="shared" si="4"/>
        <v>4.612307581875312E-2</v>
      </c>
      <c r="H137" s="381">
        <f t="shared" si="5"/>
        <v>4.5711958513742185E-2</v>
      </c>
      <c r="I137" s="381">
        <f t="shared" si="6"/>
        <v>7.5999999999999998E-2</v>
      </c>
      <c r="J137" s="381">
        <f t="shared" si="7"/>
        <v>7.5586E-2</v>
      </c>
      <c r="K137" s="381">
        <f>'Schedule 3'!I137</f>
        <v>7.4042241423602426E-3</v>
      </c>
      <c r="L137" s="381">
        <f>'Schedule 3'!J137</f>
        <v>1.1977297451999991E-2</v>
      </c>
    </row>
    <row r="138" spans="1:12">
      <c r="A138" s="181">
        <f>'Schedule 3'!A138</f>
        <v>127</v>
      </c>
      <c r="B138" s="380">
        <f>'Schedule 3'!B138</f>
        <v>39783</v>
      </c>
      <c r="C138" s="381">
        <f>'Schedule 3'!C138</f>
        <v>0.11621691607418699</v>
      </c>
      <c r="D138" s="381">
        <f>'Schedule 3'!D138</f>
        <v>6.54E-2</v>
      </c>
      <c r="E138" s="381">
        <f>'Schedule 3'!E138</f>
        <v>5.0816916074186994E-2</v>
      </c>
      <c r="G138" s="381">
        <f t="shared" si="4"/>
        <v>5.0816916074186994E-2</v>
      </c>
      <c r="H138" s="381">
        <f t="shared" si="5"/>
        <v>4.612307581875312E-2</v>
      </c>
      <c r="I138" s="381">
        <f t="shared" si="6"/>
        <v>6.54E-2</v>
      </c>
      <c r="J138" s="381">
        <f t="shared" si="7"/>
        <v>7.5999999999999998E-2</v>
      </c>
      <c r="K138" s="381">
        <f>'Schedule 3'!I138</f>
        <v>1.1749840640338363E-2</v>
      </c>
      <c r="L138" s="381">
        <f>'Schedule 3'!J138</f>
        <v>1.0266319999999995E-3</v>
      </c>
    </row>
    <row r="139" spans="1:12">
      <c r="A139" s="181">
        <f>'Schedule 3'!A139</f>
        <v>128</v>
      </c>
      <c r="B139" s="380">
        <f>'Schedule 3'!B139</f>
        <v>39814</v>
      </c>
      <c r="C139" s="381">
        <f>'Schedule 3'!C139</f>
        <v>0.11307900623318234</v>
      </c>
      <c r="D139" s="381">
        <f>'Schedule 3'!D139</f>
        <v>6.3865000000000005E-2</v>
      </c>
      <c r="E139" s="381">
        <f>'Schedule 3'!E139</f>
        <v>4.9214006233182339E-2</v>
      </c>
      <c r="G139" s="381">
        <f t="shared" si="4"/>
        <v>4.9214006233182339E-2</v>
      </c>
      <c r="H139" s="381">
        <f t="shared" si="5"/>
        <v>5.0816916074186994E-2</v>
      </c>
      <c r="I139" s="381">
        <f t="shared" si="6"/>
        <v>6.3865000000000005E-2</v>
      </c>
      <c r="J139" s="381">
        <f t="shared" si="7"/>
        <v>6.54E-2</v>
      </c>
      <c r="K139" s="381">
        <f>'Schedule 3'!I139</f>
        <v>6.1711636138566187E-3</v>
      </c>
      <c r="L139" s="381">
        <f>'Schedule 3'!J139</f>
        <v>8.4700228000000044E-3</v>
      </c>
    </row>
    <row r="140" spans="1:12">
      <c r="A140" s="181">
        <f>'Schedule 3'!A140</f>
        <v>129</v>
      </c>
      <c r="B140" s="380">
        <f>'Schedule 3'!B140</f>
        <v>39845</v>
      </c>
      <c r="C140" s="381">
        <f>'Schedule 3'!C140</f>
        <v>0.11549077898019657</v>
      </c>
      <c r="D140" s="381">
        <f>'Schedule 3'!D140</f>
        <v>6.3042000000000001E-2</v>
      </c>
      <c r="E140" s="381">
        <f>'Schedule 3'!E140</f>
        <v>5.2448778980196564E-2</v>
      </c>
      <c r="G140" s="381">
        <f t="shared" si="4"/>
        <v>5.2448778980196564E-2</v>
      </c>
      <c r="H140" s="381">
        <f t="shared" si="5"/>
        <v>4.9214006233182339E-2</v>
      </c>
      <c r="I140" s="381">
        <f t="shared" si="6"/>
        <v>6.3042000000000001E-2</v>
      </c>
      <c r="J140" s="381">
        <f t="shared" si="7"/>
        <v>6.3865000000000005E-2</v>
      </c>
      <c r="K140" s="381">
        <f>'Schedule 3'!I140</f>
        <v>1.0763629848578926E-2</v>
      </c>
      <c r="L140" s="381">
        <f>'Schedule 3'!J140</f>
        <v>8.947195429999992E-3</v>
      </c>
    </row>
    <row r="141" spans="1:12">
      <c r="A141" s="181">
        <f>'Schedule 3'!A141</f>
        <v>130</v>
      </c>
      <c r="B141" s="380">
        <f>'Schedule 3'!B141</f>
        <v>39873</v>
      </c>
      <c r="C141" s="381">
        <f>'Schedule 3'!C141</f>
        <v>0.11983753934881261</v>
      </c>
      <c r="D141" s="381">
        <f>'Schedule 3'!D141</f>
        <v>6.4231999999999997E-2</v>
      </c>
      <c r="E141" s="381">
        <f>'Schedule 3'!E141</f>
        <v>5.5605539348812613E-2</v>
      </c>
      <c r="G141" s="381">
        <f t="shared" si="4"/>
        <v>5.5605539348812613E-2</v>
      </c>
      <c r="H141" s="381">
        <f t="shared" si="5"/>
        <v>5.2448778980196564E-2</v>
      </c>
      <c r="I141" s="381">
        <f t="shared" si="6"/>
        <v>6.4231999999999997E-2</v>
      </c>
      <c r="J141" s="381">
        <f t="shared" si="7"/>
        <v>6.3042000000000001E-2</v>
      </c>
      <c r="K141" s="381">
        <f>'Schedule 3'!I141</f>
        <v>1.1180479474564478E-2</v>
      </c>
      <c r="L141" s="381">
        <f>'Schedule 3'!J141</f>
        <v>1.0834291243999997E-2</v>
      </c>
    </row>
    <row r="142" spans="1:12">
      <c r="A142" s="181">
        <f>'Schedule 3'!A142</f>
        <v>131</v>
      </c>
      <c r="B142" s="380">
        <f>'Schedule 3'!B142</f>
        <v>39904</v>
      </c>
      <c r="C142" s="381">
        <f>'Schedule 3'!C142</f>
        <v>0.1145981521208041</v>
      </c>
      <c r="D142" s="381">
        <f>'Schedule 3'!D142</f>
        <v>6.4848000000000003E-2</v>
      </c>
      <c r="E142" s="381">
        <f>'Schedule 3'!E142</f>
        <v>4.9750152120804095E-2</v>
      </c>
      <c r="G142" s="381">
        <f t="shared" ref="G142:G188" si="8">E142</f>
        <v>4.9750152120804095E-2</v>
      </c>
      <c r="H142" s="381">
        <f t="shared" ref="H142:H188" si="9">E141</f>
        <v>5.5605539348812613E-2</v>
      </c>
      <c r="I142" s="381">
        <f t="shared" ref="I142:I188" si="10">D142</f>
        <v>6.4848000000000003E-2</v>
      </c>
      <c r="J142" s="381">
        <f t="shared" ref="J142:J188" si="11">D141</f>
        <v>6.4231999999999997E-2</v>
      </c>
      <c r="K142" s="381">
        <f>'Schedule 3'!I142</f>
        <v>2.6512593926515324E-3</v>
      </c>
      <c r="L142" s="381">
        <f>'Schedule 3'!J142</f>
        <v>1.0442339824000002E-2</v>
      </c>
    </row>
    <row r="143" spans="1:12">
      <c r="A143" s="181">
        <f>'Schedule 3'!A143</f>
        <v>132</v>
      </c>
      <c r="B143" s="380">
        <f>'Schedule 3'!B143</f>
        <v>39934</v>
      </c>
      <c r="C143" s="381">
        <f>'Schedule 3'!C143</f>
        <v>0.1225456522953482</v>
      </c>
      <c r="D143" s="381">
        <f>'Schedule 3'!D143</f>
        <v>6.4905000000000004E-2</v>
      </c>
      <c r="E143" s="381">
        <f>'Schedule 3'!E143</f>
        <v>5.7640652295348191E-2</v>
      </c>
      <c r="G143" s="381">
        <f t="shared" si="8"/>
        <v>5.7640652295348191E-2</v>
      </c>
      <c r="H143" s="381">
        <f t="shared" si="9"/>
        <v>4.9750152120804095E-2</v>
      </c>
      <c r="I143" s="381">
        <f t="shared" si="10"/>
        <v>6.4905000000000004E-2</v>
      </c>
      <c r="J143" s="381">
        <f t="shared" si="11"/>
        <v>6.4848000000000003E-2</v>
      </c>
      <c r="K143" s="381">
        <f>'Schedule 3'!I143</f>
        <v>1.5501377946288947E-2</v>
      </c>
      <c r="L143" s="381">
        <f>'Schedule 3'!J143</f>
        <v>9.9775767359999989E-3</v>
      </c>
    </row>
    <row r="144" spans="1:12">
      <c r="A144" s="181">
        <f>'Schedule 3'!A144</f>
        <v>133</v>
      </c>
      <c r="B144" s="380">
        <f>'Schedule 3'!B144</f>
        <v>39965</v>
      </c>
      <c r="C144" s="381">
        <f>'Schedule 3'!C144</f>
        <v>0.12081174409860133</v>
      </c>
      <c r="D144" s="381">
        <f>'Schedule 3'!D144</f>
        <v>6.1963999999999998E-2</v>
      </c>
      <c r="E144" s="381">
        <f>'Schedule 3'!E144</f>
        <v>5.8847744098601336E-2</v>
      </c>
      <c r="G144" s="381">
        <f t="shared" si="8"/>
        <v>5.8847744098601336E-2</v>
      </c>
      <c r="H144" s="381">
        <f t="shared" si="9"/>
        <v>5.7640652295348191E-2</v>
      </c>
      <c r="I144" s="381">
        <f t="shared" si="10"/>
        <v>6.1963999999999998E-2</v>
      </c>
      <c r="J144" s="381">
        <f t="shared" si="11"/>
        <v>6.4905000000000004E-2</v>
      </c>
      <c r="K144" s="381">
        <f>'Schedule 3'!I144</f>
        <v>1.0025074072700098E-2</v>
      </c>
      <c r="L144" s="381">
        <f>'Schedule 3'!J144</f>
        <v>6.9882967099999943E-3</v>
      </c>
    </row>
    <row r="145" spans="1:12">
      <c r="A145" s="181">
        <f>'Schedule 3'!A145</f>
        <v>134</v>
      </c>
      <c r="B145" s="380">
        <f>'Schedule 3'!B145</f>
        <v>39995</v>
      </c>
      <c r="C145" s="381">
        <f>'Schedule 3'!C145</f>
        <v>0.11447944035519135</v>
      </c>
      <c r="D145" s="381">
        <f>'Schedule 3'!D145</f>
        <v>5.9705000000000001E-2</v>
      </c>
      <c r="E145" s="381">
        <f>'Schedule 3'!E145</f>
        <v>5.4774440355191349E-2</v>
      </c>
      <c r="G145" s="381">
        <f t="shared" si="8"/>
        <v>5.4774440355191349E-2</v>
      </c>
      <c r="H145" s="381">
        <f t="shared" si="9"/>
        <v>5.8847744098601336E-2</v>
      </c>
      <c r="I145" s="381">
        <f t="shared" si="10"/>
        <v>5.9705000000000001E-2</v>
      </c>
      <c r="J145" s="381">
        <f t="shared" si="11"/>
        <v>6.1963999999999998E-2</v>
      </c>
      <c r="K145" s="381">
        <f>'Schedule 3'!I145</f>
        <v>4.9293418442822381E-3</v>
      </c>
      <c r="L145" s="381">
        <f>'Schedule 3'!J145</f>
        <v>7.2203766480000015E-3</v>
      </c>
    </row>
    <row r="146" spans="1:12">
      <c r="A146" s="181">
        <f>'Schedule 3'!A146</f>
        <v>135</v>
      </c>
      <c r="B146" s="380">
        <f>'Schedule 3'!B146</f>
        <v>40026</v>
      </c>
      <c r="C146" s="381">
        <f>'Schedule 3'!C146</f>
        <v>0.11093493146693928</v>
      </c>
      <c r="D146" s="381">
        <f>'Schedule 3'!D146</f>
        <v>5.7085999999999998E-2</v>
      </c>
      <c r="E146" s="381">
        <f>'Schedule 3'!E146</f>
        <v>5.3848931466939282E-2</v>
      </c>
      <c r="G146" s="381">
        <f t="shared" si="8"/>
        <v>5.3848931466939282E-2</v>
      </c>
      <c r="H146" s="381">
        <f t="shared" si="9"/>
        <v>5.4774440355191349E-2</v>
      </c>
      <c r="I146" s="381">
        <f t="shared" si="10"/>
        <v>5.7085999999999998E-2</v>
      </c>
      <c r="J146" s="381">
        <f t="shared" si="11"/>
        <v>5.9705000000000001E-2</v>
      </c>
      <c r="K146" s="381">
        <f>'Schedule 3'!I146</f>
        <v>7.4539945461658125E-3</v>
      </c>
      <c r="L146" s="381">
        <f>'Schedule 3'!J146</f>
        <v>6.5147903099999974E-3</v>
      </c>
    </row>
    <row r="147" spans="1:12">
      <c r="A147" s="181">
        <f>'Schedule 3'!A147</f>
        <v>136</v>
      </c>
      <c r="B147" s="380">
        <f>'Schedule 3'!B147</f>
        <v>40057</v>
      </c>
      <c r="C147" s="381">
        <f>'Schedule 3'!C147</f>
        <v>0.11086193583821226</v>
      </c>
      <c r="D147" s="381">
        <f>'Schedule 3'!D147</f>
        <v>5.5305E-2</v>
      </c>
      <c r="E147" s="381">
        <f>'Schedule 3'!E147</f>
        <v>5.5556935838212258E-2</v>
      </c>
      <c r="G147" s="381">
        <f t="shared" si="8"/>
        <v>5.5556935838212258E-2</v>
      </c>
      <c r="H147" s="381">
        <f t="shared" si="9"/>
        <v>5.3848931466939282E-2</v>
      </c>
      <c r="I147" s="381">
        <f t="shared" si="10"/>
        <v>5.5305E-2</v>
      </c>
      <c r="J147" s="381">
        <f t="shared" si="11"/>
        <v>5.7085999999999998E-2</v>
      </c>
      <c r="K147" s="381">
        <f>'Schedule 3'!I147</f>
        <v>9.9459216049482824E-3</v>
      </c>
      <c r="L147" s="381">
        <f>'Schedule 3'!J147</f>
        <v>6.9521304520000007E-3</v>
      </c>
    </row>
    <row r="148" spans="1:12">
      <c r="A148" s="181">
        <f>'Schedule 3'!A148</f>
        <v>137</v>
      </c>
      <c r="B148" s="380">
        <f>'Schedule 3'!B148</f>
        <v>40087</v>
      </c>
      <c r="C148" s="381">
        <f>'Schedule 3'!C148</f>
        <v>0.11460024897461581</v>
      </c>
      <c r="D148" s="381">
        <f>'Schedule 3'!D148</f>
        <v>5.5449999999999999E-2</v>
      </c>
      <c r="E148" s="381">
        <f>'Schedule 3'!E148</f>
        <v>5.9150248974615807E-2</v>
      </c>
      <c r="G148" s="381">
        <f t="shared" si="8"/>
        <v>5.9150248974615807E-2</v>
      </c>
      <c r="H148" s="381">
        <f t="shared" si="9"/>
        <v>5.5556935838212258E-2</v>
      </c>
      <c r="I148" s="381">
        <f t="shared" si="10"/>
        <v>5.5449999999999999E-2</v>
      </c>
      <c r="J148" s="381">
        <f t="shared" si="11"/>
        <v>5.5305E-2</v>
      </c>
      <c r="K148" s="381">
        <f>'Schedule 3'!I148</f>
        <v>1.2092524294804931E-2</v>
      </c>
      <c r="L148" s="381">
        <f>'Schedule 3'!J148</f>
        <v>8.6056695099999969E-3</v>
      </c>
    </row>
    <row r="149" spans="1:12">
      <c r="A149" s="181">
        <f>'Schedule 3'!A149</f>
        <v>138</v>
      </c>
      <c r="B149" s="380">
        <f>'Schedule 3'!B149</f>
        <v>40118</v>
      </c>
      <c r="C149" s="381">
        <f>'Schedule 3'!C149</f>
        <v>0.1147536416433327</v>
      </c>
      <c r="D149" s="381">
        <f>'Schedule 3'!D149</f>
        <v>5.6399999999999999E-2</v>
      </c>
      <c r="E149" s="381">
        <f>'Schedule 3'!E149</f>
        <v>5.8353641643332697E-2</v>
      </c>
      <c r="G149" s="381">
        <f t="shared" si="8"/>
        <v>5.8353641643332697E-2</v>
      </c>
      <c r="H149" s="381">
        <f t="shared" si="9"/>
        <v>5.9150248974615807E-2</v>
      </c>
      <c r="I149" s="381">
        <f t="shared" si="10"/>
        <v>5.6399999999999999E-2</v>
      </c>
      <c r="J149" s="381">
        <f t="shared" si="11"/>
        <v>5.5449999999999999E-2</v>
      </c>
      <c r="K149" s="381">
        <f>'Schedule 3'!I149</f>
        <v>8.2523160573515636E-3</v>
      </c>
      <c r="L149" s="381">
        <f>'Schedule 3'!J149</f>
        <v>9.4328518999999972E-3</v>
      </c>
    </row>
    <row r="150" spans="1:12">
      <c r="A150" s="181">
        <f>'Schedule 3'!A150</f>
        <v>139</v>
      </c>
      <c r="B150" s="380">
        <f>'Schedule 3'!B150</f>
        <v>40148</v>
      </c>
      <c r="C150" s="381">
        <f>'Schedule 3'!C150</f>
        <v>0.11226896936286523</v>
      </c>
      <c r="D150" s="381">
        <f>'Schedule 3'!D150</f>
        <v>5.79E-2</v>
      </c>
      <c r="E150" s="381">
        <f>'Schedule 3'!E150</f>
        <v>5.4368969362865234E-2</v>
      </c>
      <c r="G150" s="381">
        <f t="shared" si="8"/>
        <v>5.4368969362865234E-2</v>
      </c>
      <c r="H150" s="381">
        <f t="shared" si="9"/>
        <v>5.8353641643332697E-2</v>
      </c>
      <c r="I150" s="381">
        <f t="shared" si="10"/>
        <v>5.79E-2</v>
      </c>
      <c r="J150" s="381">
        <f t="shared" si="11"/>
        <v>5.6399999999999999E-2</v>
      </c>
      <c r="K150" s="381">
        <f>'Schedule 3'!I150</f>
        <v>4.9423845254128532E-3</v>
      </c>
      <c r="L150" s="381">
        <f>'Schedule 3'!J150</f>
        <v>1.0128184799999995E-2</v>
      </c>
    </row>
    <row r="151" spans="1:12">
      <c r="A151" s="181">
        <f>'Schedule 3'!A151</f>
        <v>140</v>
      </c>
      <c r="B151" s="380">
        <f>'Schedule 3'!B151</f>
        <v>40179</v>
      </c>
      <c r="C151" s="381">
        <f>'Schedule 3'!C151</f>
        <v>0.11984168922247687</v>
      </c>
      <c r="D151" s="381">
        <f>'Schedule 3'!D151</f>
        <v>5.7700000000000001E-2</v>
      </c>
      <c r="E151" s="381">
        <f>'Schedule 3'!E151</f>
        <v>6.214168922247687E-2</v>
      </c>
      <c r="G151" s="381">
        <f t="shared" si="8"/>
        <v>6.214168922247687E-2</v>
      </c>
      <c r="H151" s="381">
        <f t="shared" si="9"/>
        <v>5.4368969362865234E-2</v>
      </c>
      <c r="I151" s="381">
        <f t="shared" si="10"/>
        <v>5.7700000000000001E-2</v>
      </c>
      <c r="J151" s="381">
        <f t="shared" si="11"/>
        <v>5.79E-2</v>
      </c>
      <c r="K151" s="381">
        <f>'Schedule 3'!I151</f>
        <v>1.6090193530681481E-2</v>
      </c>
      <c r="L151" s="381">
        <f>'Schedule 3'!J151</f>
        <v>8.657657799999996E-3</v>
      </c>
    </row>
    <row r="152" spans="1:12">
      <c r="A152" s="181">
        <f>'Schedule 3'!A152</f>
        <v>141</v>
      </c>
      <c r="B152" s="380">
        <f>'Schedule 3'!B152</f>
        <v>40210</v>
      </c>
      <c r="C152" s="381">
        <f>'Schedule 3'!C152</f>
        <v>0.11665227768281519</v>
      </c>
      <c r="D152" s="381">
        <f>'Schedule 3'!D152</f>
        <v>5.8700000000000002E-2</v>
      </c>
      <c r="E152" s="381">
        <f>'Schedule 3'!E152</f>
        <v>5.795227768281519E-2</v>
      </c>
      <c r="G152" s="381">
        <f t="shared" si="8"/>
        <v>5.795227768281519E-2</v>
      </c>
      <c r="H152" s="381">
        <f t="shared" si="9"/>
        <v>6.214168922247687E-2</v>
      </c>
      <c r="I152" s="381">
        <f t="shared" si="10"/>
        <v>5.8700000000000002E-2</v>
      </c>
      <c r="J152" s="381">
        <f t="shared" si="11"/>
        <v>5.7700000000000001E-2</v>
      </c>
      <c r="K152" s="381">
        <f>'Schedule 3'!I152</f>
        <v>5.3171483609712744E-3</v>
      </c>
      <c r="L152" s="381">
        <f>'Schedule 3'!J152</f>
        <v>9.8270613999999964E-3</v>
      </c>
    </row>
    <row r="153" spans="1:12">
      <c r="A153" s="181">
        <f>'Schedule 3'!A153</f>
        <v>142</v>
      </c>
      <c r="B153" s="380">
        <f>'Schedule 3'!B153</f>
        <v>40238</v>
      </c>
      <c r="C153" s="381">
        <f>'Schedule 3'!C153</f>
        <v>0.10736567942207428</v>
      </c>
      <c r="D153" s="381">
        <f>'Schedule 3'!D153</f>
        <v>5.8400000000000001E-2</v>
      </c>
      <c r="E153" s="381">
        <f>'Schedule 3'!E153</f>
        <v>4.8965679422074283E-2</v>
      </c>
      <c r="G153" s="381">
        <f t="shared" si="8"/>
        <v>4.8965679422074283E-2</v>
      </c>
      <c r="H153" s="381">
        <f t="shared" si="9"/>
        <v>5.795227768281519E-2</v>
      </c>
      <c r="I153" s="381">
        <f t="shared" si="10"/>
        <v>5.8400000000000001E-2</v>
      </c>
      <c r="J153" s="381">
        <f t="shared" si="11"/>
        <v>5.8700000000000002E-2</v>
      </c>
      <c r="K153" s="381">
        <f>'Schedule 3'!I153</f>
        <v>-1.2094291626847664E-4</v>
      </c>
      <c r="L153" s="381">
        <f>'Schedule 3'!J153</f>
        <v>8.6800433999999968E-3</v>
      </c>
    </row>
    <row r="154" spans="1:12">
      <c r="A154" s="181">
        <f>'Schedule 3'!A154</f>
        <v>143</v>
      </c>
      <c r="B154" s="380">
        <f>'Schedule 3'!B154</f>
        <v>40269</v>
      </c>
      <c r="C154" s="381">
        <f>'Schedule 3'!C154</f>
        <v>9.3436982825557707E-2</v>
      </c>
      <c r="D154" s="381">
        <f>'Schedule 3'!D154</f>
        <v>5.8200000000000002E-2</v>
      </c>
      <c r="E154" s="381">
        <f>'Schedule 3'!E154</f>
        <v>3.5236982825557706E-2</v>
      </c>
      <c r="G154" s="381">
        <f t="shared" si="8"/>
        <v>3.5236982825557706E-2</v>
      </c>
      <c r="H154" s="381">
        <f t="shared" si="9"/>
        <v>4.8965679422074283E-2</v>
      </c>
      <c r="I154" s="381">
        <f t="shared" si="10"/>
        <v>5.8200000000000002E-2</v>
      </c>
      <c r="J154" s="381">
        <f t="shared" si="11"/>
        <v>5.8400000000000001E-2</v>
      </c>
      <c r="K154" s="381">
        <f>'Schedule 3'!I154</f>
        <v>-6.2378290271688092E-3</v>
      </c>
      <c r="L154" s="381">
        <f>'Schedule 3'!J154</f>
        <v>8.7341488000000009E-3</v>
      </c>
    </row>
    <row r="155" spans="1:12">
      <c r="A155" s="181">
        <f>'Schedule 3'!A155</f>
        <v>144</v>
      </c>
      <c r="B155" s="380">
        <f>'Schedule 3'!B155</f>
        <v>40299</v>
      </c>
      <c r="C155" s="381">
        <f>'Schedule 3'!C155</f>
        <v>9.7036808493733501E-2</v>
      </c>
      <c r="D155" s="381">
        <f>'Schedule 3'!D155</f>
        <v>5.5199999999999999E-2</v>
      </c>
      <c r="E155" s="381">
        <f>'Schedule 3'!E155</f>
        <v>4.1836808493733502E-2</v>
      </c>
      <c r="G155" s="381">
        <f t="shared" si="8"/>
        <v>4.1836808493733502E-2</v>
      </c>
      <c r="H155" s="381">
        <f t="shared" si="9"/>
        <v>3.5236982825557706E-2</v>
      </c>
      <c r="I155" s="381">
        <f t="shared" si="10"/>
        <v>5.5199999999999999E-2</v>
      </c>
      <c r="J155" s="381">
        <f t="shared" si="11"/>
        <v>5.8200000000000002E-2</v>
      </c>
      <c r="K155" s="381">
        <f>'Schedule 3'!I155</f>
        <v>1.1990449774795263E-2</v>
      </c>
      <c r="L155" s="381">
        <f>'Schedule 3'!J155</f>
        <v>5.9035523999999978E-3</v>
      </c>
    </row>
    <row r="156" spans="1:12">
      <c r="A156" s="181">
        <f>'Schedule 3'!A156</f>
        <v>145</v>
      </c>
      <c r="B156" s="380">
        <f>'Schedule 3'!B156</f>
        <v>40330</v>
      </c>
      <c r="C156" s="381">
        <f>'Schedule 3'!C156</f>
        <v>9.5297678756307652E-2</v>
      </c>
      <c r="D156" s="381">
        <f>'Schedule 3'!D156</f>
        <v>5.4627000000000002E-2</v>
      </c>
      <c r="E156" s="381">
        <f>'Schedule 3'!E156</f>
        <v>4.067067875630765E-2</v>
      </c>
      <c r="G156" s="381">
        <f t="shared" si="8"/>
        <v>4.067067875630765E-2</v>
      </c>
      <c r="H156" s="381">
        <f t="shared" si="9"/>
        <v>4.1836808493733502E-2</v>
      </c>
      <c r="I156" s="381">
        <f t="shared" si="10"/>
        <v>5.4627000000000002E-2</v>
      </c>
      <c r="J156" s="381">
        <f t="shared" si="11"/>
        <v>5.5199999999999999E-2</v>
      </c>
      <c r="K156" s="381">
        <f>'Schedule 3'!I156</f>
        <v>5.234148899562488E-3</v>
      </c>
      <c r="L156" s="381">
        <f>'Schedule 3'!J156</f>
        <v>7.8716064000000016E-3</v>
      </c>
    </row>
    <row r="157" spans="1:12">
      <c r="A157" s="181">
        <f>'Schedule 3'!A157</f>
        <v>146</v>
      </c>
      <c r="B157" s="380">
        <f>'Schedule 3'!B157</f>
        <v>40360</v>
      </c>
      <c r="C157" s="381">
        <f>'Schedule 3'!C157</f>
        <v>0.10497795113736361</v>
      </c>
      <c r="D157" s="381">
        <f>'Schedule 3'!D157</f>
        <v>5.2624999999999998E-2</v>
      </c>
      <c r="E157" s="381">
        <f>'Schedule 3'!E157</f>
        <v>5.2352951137363608E-2</v>
      </c>
      <c r="G157" s="381">
        <f t="shared" si="8"/>
        <v>5.2352951137363608E-2</v>
      </c>
      <c r="H157" s="381">
        <f t="shared" si="9"/>
        <v>4.067067875630765E-2</v>
      </c>
      <c r="I157" s="381">
        <f t="shared" si="10"/>
        <v>5.2624999999999998E-2</v>
      </c>
      <c r="J157" s="381">
        <f t="shared" si="11"/>
        <v>5.4627000000000002E-2</v>
      </c>
      <c r="K157" s="381">
        <f>'Schedule 3'!I157</f>
        <v>1.7904154158553412E-2</v>
      </c>
      <c r="L157" s="381">
        <f>'Schedule 3'!J157</f>
        <v>6.3549477139999908E-3</v>
      </c>
    </row>
    <row r="158" spans="1:12">
      <c r="A158" s="181">
        <f>'Schedule 3'!A158</f>
        <v>147</v>
      </c>
      <c r="B158" s="380">
        <f>'Schedule 3'!B158</f>
        <v>40391</v>
      </c>
      <c r="C158" s="381">
        <f>'Schedule 3'!C158</f>
        <v>0.10382157752358194</v>
      </c>
      <c r="D158" s="381">
        <f>'Schedule 3'!D158</f>
        <v>5.0077272727272699E-2</v>
      </c>
      <c r="E158" s="381">
        <f>'Schedule 3'!E158</f>
        <v>5.374430479630924E-2</v>
      </c>
      <c r="G158" s="381">
        <f t="shared" si="8"/>
        <v>5.374430479630924E-2</v>
      </c>
      <c r="H158" s="381">
        <f t="shared" si="9"/>
        <v>5.2352951137363608E-2</v>
      </c>
      <c r="I158" s="381">
        <f t="shared" si="10"/>
        <v>5.0077272727272699E-2</v>
      </c>
      <c r="J158" s="381">
        <f t="shared" si="11"/>
        <v>5.2624999999999998E-2</v>
      </c>
      <c r="K158" s="381">
        <f>'Schedule 3'!I158</f>
        <v>9.4004128298417894E-3</v>
      </c>
      <c r="L158" s="381">
        <f>'Schedule 3'!J158</f>
        <v>5.5029504772727E-3</v>
      </c>
    </row>
    <row r="159" spans="1:12">
      <c r="A159" s="181">
        <f>'Schedule 3'!A159</f>
        <v>148</v>
      </c>
      <c r="B159" s="380">
        <f>'Schedule 3'!B159</f>
        <v>40422</v>
      </c>
      <c r="C159" s="381">
        <f>'Schedule 3'!C159</f>
        <v>0.10336769140183072</v>
      </c>
      <c r="D159" s="381">
        <f>'Schedule 3'!D159</f>
        <v>5.0095238095238102E-2</v>
      </c>
      <c r="E159" s="381">
        <f>'Schedule 3'!E159</f>
        <v>5.3272453306592617E-2</v>
      </c>
      <c r="G159" s="381">
        <f t="shared" si="8"/>
        <v>5.3272453306592617E-2</v>
      </c>
      <c r="H159" s="381">
        <f t="shared" si="9"/>
        <v>5.374430479630924E-2</v>
      </c>
      <c r="I159" s="381">
        <f t="shared" si="10"/>
        <v>5.0095238095238102E-2</v>
      </c>
      <c r="J159" s="381">
        <f t="shared" si="11"/>
        <v>5.0077272727272699E-2</v>
      </c>
      <c r="K159" s="381">
        <f>'Schedule 3'!I159</f>
        <v>7.7500597466323567E-3</v>
      </c>
      <c r="L159" s="381">
        <f>'Schedule 3'!J159</f>
        <v>7.6788867043290354E-3</v>
      </c>
    </row>
    <row r="160" spans="1:12">
      <c r="A160" s="181">
        <f>'Schedule 3'!A160</f>
        <v>149</v>
      </c>
      <c r="B160" s="380">
        <f>'Schedule 3'!B160</f>
        <v>40452</v>
      </c>
      <c r="C160" s="381">
        <f>'Schedule 3'!C160</f>
        <v>0.10500086507484621</v>
      </c>
      <c r="D160" s="381">
        <f>'Schedule 3'!D160</f>
        <v>5.1029999999999999E-2</v>
      </c>
      <c r="E160" s="381">
        <f>'Schedule 3'!E160</f>
        <v>5.3970865074846212E-2</v>
      </c>
      <c r="G160" s="381">
        <f t="shared" si="8"/>
        <v>5.3970865074846212E-2</v>
      </c>
      <c r="H160" s="381">
        <f t="shared" si="9"/>
        <v>5.3272453306592617E-2</v>
      </c>
      <c r="I160" s="381">
        <f t="shared" si="10"/>
        <v>5.1029999999999999E-2</v>
      </c>
      <c r="J160" s="381">
        <f t="shared" si="11"/>
        <v>5.0095238095238102E-2</v>
      </c>
      <c r="K160" s="381">
        <f>'Schedule 3'!I160</f>
        <v>8.8481382200027436E-3</v>
      </c>
      <c r="L160" s="381">
        <f>'Schedule 3'!J160</f>
        <v>8.5984316190476084E-3</v>
      </c>
    </row>
    <row r="161" spans="1:12">
      <c r="A161" s="181">
        <f>'Schedule 3'!A161</f>
        <v>150</v>
      </c>
      <c r="B161" s="380">
        <f>'Schedule 3'!B161</f>
        <v>40483</v>
      </c>
      <c r="C161" s="381">
        <f>'Schedule 3'!C161</f>
        <v>0.10414401906817151</v>
      </c>
      <c r="D161" s="381">
        <f>'Schedule 3'!D161</f>
        <v>5.3620000000000001E-2</v>
      </c>
      <c r="E161" s="381">
        <f>'Schedule 3'!E161</f>
        <v>5.0524019068171513E-2</v>
      </c>
      <c r="G161" s="381">
        <f t="shared" si="8"/>
        <v>5.0524019068171513E-2</v>
      </c>
      <c r="H161" s="381">
        <f t="shared" si="9"/>
        <v>5.3970865074846212E-2</v>
      </c>
      <c r="I161" s="381">
        <f t="shared" si="10"/>
        <v>5.3620000000000001E-2</v>
      </c>
      <c r="J161" s="381">
        <f t="shared" si="11"/>
        <v>5.1029999999999999E-2</v>
      </c>
      <c r="K161" s="381">
        <f>'Schedule 3'!I161</f>
        <v>4.8097248742054247E-3</v>
      </c>
      <c r="L161" s="381">
        <f>'Schedule 3'!J161</f>
        <v>1.039667146E-2</v>
      </c>
    </row>
    <row r="162" spans="1:12">
      <c r="A162" s="181">
        <f>'Schedule 3'!A162</f>
        <v>151</v>
      </c>
      <c r="B162" s="380">
        <f>'Schedule 3'!B162</f>
        <v>40513</v>
      </c>
      <c r="C162" s="381">
        <f>'Schedule 3'!C162</f>
        <v>0.10285564470529926</v>
      </c>
      <c r="D162" s="381">
        <f>'Schedule 3'!D162</f>
        <v>5.5655000000000003E-2</v>
      </c>
      <c r="E162" s="381">
        <f>'Schedule 3'!E162</f>
        <v>4.7200644705299256E-2</v>
      </c>
      <c r="G162" s="381">
        <f t="shared" si="8"/>
        <v>4.7200644705299256E-2</v>
      </c>
      <c r="H162" s="381">
        <f t="shared" si="9"/>
        <v>5.0524019068171513E-2</v>
      </c>
      <c r="I162" s="381">
        <f t="shared" si="10"/>
        <v>5.5655000000000003E-2</v>
      </c>
      <c r="J162" s="381">
        <f t="shared" si="11"/>
        <v>5.3620000000000001E-2</v>
      </c>
      <c r="K162" s="381">
        <f>'Schedule 3'!I162</f>
        <v>4.4058911222147543E-3</v>
      </c>
      <c r="L162" s="381">
        <f>'Schedule 3'!J162</f>
        <v>1.0237894839999997E-2</v>
      </c>
    </row>
    <row r="163" spans="1:12">
      <c r="A163" s="181">
        <f>'Schedule 3'!A163</f>
        <v>152</v>
      </c>
      <c r="B163" s="380">
        <f>'Schedule 3'!B163</f>
        <v>40544</v>
      </c>
      <c r="C163" s="381">
        <f>'Schedule 3'!C163</f>
        <v>0.10189106269573001</v>
      </c>
      <c r="D163" s="381">
        <f>'Schedule 3'!D163</f>
        <v>5.57E-2</v>
      </c>
      <c r="E163" s="381">
        <f>'Schedule 3'!E163</f>
        <v>4.6191062695730006E-2</v>
      </c>
      <c r="G163" s="381">
        <f t="shared" si="8"/>
        <v>4.6191062695730006E-2</v>
      </c>
      <c r="H163" s="381">
        <f t="shared" si="9"/>
        <v>4.7200644705299256E-2</v>
      </c>
      <c r="I163" s="381">
        <f t="shared" si="10"/>
        <v>5.57E-2</v>
      </c>
      <c r="J163" s="381">
        <f t="shared" si="11"/>
        <v>5.5655000000000003E-2</v>
      </c>
      <c r="K163" s="381">
        <f>'Schedule 3'!I163</f>
        <v>6.211267018736838E-3</v>
      </c>
      <c r="L163" s="381">
        <f>'Schedule 3'!J163</f>
        <v>8.5592132099999926E-3</v>
      </c>
    </row>
    <row r="164" spans="1:12">
      <c r="A164" s="181">
        <f>'Schedule 3'!A164</f>
        <v>153</v>
      </c>
      <c r="B164" s="380">
        <f>'Schedule 3'!B164</f>
        <v>40575</v>
      </c>
      <c r="C164" s="381">
        <f>'Schedule 3'!C164</f>
        <v>0.10041494218410157</v>
      </c>
      <c r="D164" s="381">
        <f>'Schedule 3'!D164</f>
        <v>5.6800000000000003E-2</v>
      </c>
      <c r="E164" s="381">
        <f>'Schedule 3'!E164</f>
        <v>4.3614942184101571E-2</v>
      </c>
      <c r="G164" s="381">
        <f t="shared" si="8"/>
        <v>4.3614942184101571E-2</v>
      </c>
      <c r="H164" s="381">
        <f t="shared" si="9"/>
        <v>4.6191062695730006E-2</v>
      </c>
      <c r="I164" s="381">
        <f t="shared" si="10"/>
        <v>5.6800000000000003E-2</v>
      </c>
      <c r="J164" s="381">
        <f t="shared" si="11"/>
        <v>5.57E-2</v>
      </c>
      <c r="K164" s="381">
        <f>'Schedule 3'!I164</f>
        <v>4.4902806416897284E-3</v>
      </c>
      <c r="L164" s="381">
        <f>'Schedule 3'!J164</f>
        <v>9.6210974000000005E-3</v>
      </c>
    </row>
    <row r="165" spans="1:12">
      <c r="A165" s="181">
        <f>'Schedule 3'!A165</f>
        <v>154</v>
      </c>
      <c r="B165" s="380">
        <f>'Schedule 3'!B165</f>
        <v>40603</v>
      </c>
      <c r="C165" s="381">
        <f>'Schedule 3'!C165</f>
        <v>0.10140051358023774</v>
      </c>
      <c r="D165" s="381">
        <f>'Schedule 3'!D165</f>
        <v>5.5599999999999997E-2</v>
      </c>
      <c r="E165" s="381">
        <f>'Schedule 3'!E165</f>
        <v>4.5800513580237748E-2</v>
      </c>
      <c r="G165" s="381">
        <f t="shared" si="8"/>
        <v>4.5800513580237748E-2</v>
      </c>
      <c r="H165" s="381">
        <f t="shared" si="9"/>
        <v>4.3614942184101571E-2</v>
      </c>
      <c r="I165" s="381">
        <f t="shared" si="10"/>
        <v>5.5599999999999997E-2</v>
      </c>
      <c r="J165" s="381">
        <f t="shared" si="11"/>
        <v>5.6800000000000003E-2</v>
      </c>
      <c r="K165" s="381">
        <f>'Schedule 3'!I165</f>
        <v>8.8578724813443976E-3</v>
      </c>
      <c r="L165" s="381">
        <f>'Schedule 3'!J165</f>
        <v>7.4893775999999926E-3</v>
      </c>
    </row>
    <row r="166" spans="1:12">
      <c r="A166" s="181">
        <f>'Schedule 3'!A166</f>
        <v>155</v>
      </c>
      <c r="B166" s="380">
        <f>'Schedule 3'!B166</f>
        <v>40634</v>
      </c>
      <c r="C166" s="381">
        <f>'Schedule 3'!C166</f>
        <v>0.1030700452106654</v>
      </c>
      <c r="D166" s="381">
        <f>'Schedule 3'!D166</f>
        <v>5.5500000000000001E-2</v>
      </c>
      <c r="E166" s="381">
        <f>'Schedule 3'!E166</f>
        <v>4.75700452106654E-2</v>
      </c>
      <c r="G166" s="381">
        <f t="shared" si="8"/>
        <v>4.75700452106654E-2</v>
      </c>
      <c r="H166" s="381">
        <f t="shared" si="9"/>
        <v>4.5800513580237748E-2</v>
      </c>
      <c r="I166" s="381">
        <f t="shared" si="10"/>
        <v>5.5500000000000001E-2</v>
      </c>
      <c r="J166" s="381">
        <f t="shared" si="11"/>
        <v>5.5599999999999997E-2</v>
      </c>
      <c r="K166" s="381">
        <f>'Schedule 3'!I166</f>
        <v>8.7761857989595779E-3</v>
      </c>
      <c r="L166" s="381">
        <f>'Schedule 3'!J166</f>
        <v>8.4057992000000012E-3</v>
      </c>
    </row>
    <row r="167" spans="1:12">
      <c r="A167" s="181">
        <f>'Schedule 3'!A167</f>
        <v>156</v>
      </c>
      <c r="B167" s="380">
        <f>'Schedule 3'!B167</f>
        <v>40664</v>
      </c>
      <c r="C167" s="381">
        <f>'Schedule 3'!C167</f>
        <v>0.1017616765144235</v>
      </c>
      <c r="D167" s="381">
        <f>'Schedule 3'!D167</f>
        <v>5.3199999999999997E-2</v>
      </c>
      <c r="E167" s="381">
        <f>'Schedule 3'!E167</f>
        <v>4.8561676514423502E-2</v>
      </c>
      <c r="G167" s="381">
        <f t="shared" si="8"/>
        <v>4.8561676514423502E-2</v>
      </c>
      <c r="H167" s="381">
        <f t="shared" si="9"/>
        <v>4.75700452106654E-2</v>
      </c>
      <c r="I167" s="381">
        <f t="shared" si="10"/>
        <v>5.3199999999999997E-2</v>
      </c>
      <c r="J167" s="381">
        <f t="shared" si="11"/>
        <v>5.5500000000000001E-2</v>
      </c>
      <c r="K167" s="381">
        <f>'Schedule 3'!I167</f>
        <v>8.2689919601761155E-3</v>
      </c>
      <c r="L167" s="381">
        <f>'Schedule 3'!J167</f>
        <v>6.1905009999999941E-3</v>
      </c>
    </row>
    <row r="168" spans="1:12">
      <c r="A168" s="181">
        <f>'Schedule 3'!A168</f>
        <v>157</v>
      </c>
      <c r="B168" s="380">
        <f>'Schedule 3'!B168</f>
        <v>40695</v>
      </c>
      <c r="C168" s="381">
        <f>'Schedule 3'!C168</f>
        <v>0.10197876833979715</v>
      </c>
      <c r="D168" s="381">
        <f>'Schedule 3'!D168</f>
        <v>5.2600000000000001E-2</v>
      </c>
      <c r="E168" s="381">
        <f>'Schedule 3'!E168</f>
        <v>4.9378768339797145E-2</v>
      </c>
      <c r="G168" s="381">
        <f t="shared" si="8"/>
        <v>4.9378768339797145E-2</v>
      </c>
      <c r="H168" s="381">
        <f t="shared" si="9"/>
        <v>4.8561676514423502E-2</v>
      </c>
      <c r="I168" s="381">
        <f t="shared" si="10"/>
        <v>5.2600000000000001E-2</v>
      </c>
      <c r="J168" s="381">
        <f t="shared" si="11"/>
        <v>5.3199999999999997E-2</v>
      </c>
      <c r="K168" s="381">
        <f>'Schedule 3'!I168</f>
        <v>8.246154221903175E-3</v>
      </c>
      <c r="L168" s="381">
        <f>'Schedule 3'!J168</f>
        <v>7.5386424000000035E-3</v>
      </c>
    </row>
    <row r="169" spans="1:12">
      <c r="A169" s="181">
        <f>'Schedule 3'!A169</f>
        <v>158</v>
      </c>
      <c r="B169" s="380">
        <f>'Schedule 3'!B169</f>
        <v>40725</v>
      </c>
      <c r="C169" s="381">
        <f>'Schedule 3'!C169</f>
        <v>0.10352253419383738</v>
      </c>
      <c r="D169" s="381">
        <f>'Schedule 3'!D169</f>
        <v>5.2699999999999997E-2</v>
      </c>
      <c r="E169" s="381">
        <f>'Schedule 3'!E169</f>
        <v>5.0822534193837379E-2</v>
      </c>
      <c r="G169" s="381">
        <f t="shared" si="8"/>
        <v>5.0822534193837379E-2</v>
      </c>
      <c r="H169" s="381">
        <f t="shared" si="9"/>
        <v>4.9378768339797145E-2</v>
      </c>
      <c r="I169" s="381">
        <f t="shared" si="10"/>
        <v>5.2699999999999997E-2</v>
      </c>
      <c r="J169" s="381">
        <f t="shared" si="11"/>
        <v>5.2600000000000001E-2</v>
      </c>
      <c r="K169" s="381">
        <f>'Schedule 3'!I169</f>
        <v>8.9978285921990808E-3</v>
      </c>
      <c r="L169" s="381">
        <f>'Schedule 3'!J169</f>
        <v>8.1468531999999913E-3</v>
      </c>
    </row>
    <row r="170" spans="1:12">
      <c r="A170" s="181">
        <f>'Schedule 3'!A170</f>
        <v>159</v>
      </c>
      <c r="B170" s="380">
        <f>'Schedule 3'!B170</f>
        <v>40756</v>
      </c>
      <c r="C170" s="381">
        <f>'Schedule 3'!C170</f>
        <v>0.11789941400315401</v>
      </c>
      <c r="D170" s="381">
        <f>'Schedule 3'!D170</f>
        <v>4.6899999999999997E-2</v>
      </c>
      <c r="E170" s="381">
        <f>'Schedule 3'!E170</f>
        <v>7.0999414003154016E-2</v>
      </c>
      <c r="G170" s="381">
        <f t="shared" si="8"/>
        <v>7.0999414003154016E-2</v>
      </c>
      <c r="H170" s="381">
        <f t="shared" si="9"/>
        <v>5.0822534193837379E-2</v>
      </c>
      <c r="I170" s="381">
        <f t="shared" si="10"/>
        <v>4.6899999999999997E-2</v>
      </c>
      <c r="J170" s="381">
        <f t="shared" si="11"/>
        <v>5.2699999999999997E-2</v>
      </c>
      <c r="K170" s="381">
        <f>'Schedule 3'!I170</f>
        <v>2.7951812735358267E-2</v>
      </c>
      <c r="L170" s="381">
        <f>'Schedule 3'!J170</f>
        <v>2.2621513999999954E-3</v>
      </c>
    </row>
    <row r="171" spans="1:12">
      <c r="A171" s="181">
        <f>'Schedule 3'!A171</f>
        <v>160</v>
      </c>
      <c r="B171" s="380">
        <f>'Schedule 3'!B171</f>
        <v>40787</v>
      </c>
      <c r="C171" s="381">
        <f>'Schedule 3'!C171</f>
        <v>0.11550594320778462</v>
      </c>
      <c r="D171" s="381">
        <f>'Schedule 3'!D171</f>
        <v>4.48E-2</v>
      </c>
      <c r="E171" s="381">
        <f>'Schedule 3'!E171</f>
        <v>7.0705943207784616E-2</v>
      </c>
      <c r="G171" s="381">
        <f t="shared" si="8"/>
        <v>7.0705943207784616E-2</v>
      </c>
      <c r="H171" s="381">
        <f t="shared" si="9"/>
        <v>7.0999414003154016E-2</v>
      </c>
      <c r="I171" s="381">
        <f t="shared" si="10"/>
        <v>4.48E-2</v>
      </c>
      <c r="J171" s="381">
        <f t="shared" si="11"/>
        <v>4.6899999999999997E-2</v>
      </c>
      <c r="K171" s="381">
        <f>'Schedule 3'!I171</f>
        <v>1.0568161557661104E-2</v>
      </c>
      <c r="L171" s="381">
        <f>'Schedule 3'!J171</f>
        <v>5.0748557999999999E-3</v>
      </c>
    </row>
    <row r="172" spans="1:12">
      <c r="A172" s="181">
        <f>'Schedule 3'!A172</f>
        <v>161</v>
      </c>
      <c r="B172" s="380">
        <f>'Schedule 3'!B172</f>
        <v>40817</v>
      </c>
      <c r="C172" s="381">
        <f>'Schedule 3'!C172</f>
        <v>0.11501667985905649</v>
      </c>
      <c r="D172" s="381">
        <f>'Schedule 3'!D172</f>
        <v>4.5199999999999997E-2</v>
      </c>
      <c r="E172" s="381">
        <f>'Schedule 3'!E172</f>
        <v>6.9816679859056485E-2</v>
      </c>
      <c r="G172" s="381">
        <f t="shared" si="8"/>
        <v>6.9816679859056485E-2</v>
      </c>
      <c r="H172" s="381">
        <f t="shared" si="9"/>
        <v>7.0705943207784616E-2</v>
      </c>
      <c r="I172" s="381">
        <f t="shared" si="10"/>
        <v>4.5199999999999997E-2</v>
      </c>
      <c r="J172" s="381">
        <f t="shared" si="11"/>
        <v>4.48E-2</v>
      </c>
      <c r="K172" s="381">
        <f>'Schedule 3'!I172</f>
        <v>9.9274732550851744E-3</v>
      </c>
      <c r="L172" s="381">
        <f>'Schedule 3'!J172</f>
        <v>7.2535935999999968E-3</v>
      </c>
    </row>
    <row r="173" spans="1:12">
      <c r="A173" s="181">
        <f>'Schedule 3'!A173</f>
        <v>162</v>
      </c>
      <c r="B173" s="380">
        <f>'Schedule 3'!B173</f>
        <v>40848</v>
      </c>
      <c r="C173" s="381">
        <f>'Schedule 3'!C173</f>
        <v>0.1119945873446138</v>
      </c>
      <c r="D173" s="381">
        <f>'Schedule 3'!D173</f>
        <v>4.2500000000000003E-2</v>
      </c>
      <c r="E173" s="381">
        <f>'Schedule 3'!E173</f>
        <v>6.9494587344613806E-2</v>
      </c>
      <c r="G173" s="381">
        <f t="shared" si="8"/>
        <v>6.9494587344613806E-2</v>
      </c>
      <c r="H173" s="381">
        <f t="shared" si="9"/>
        <v>6.9816679859056485E-2</v>
      </c>
      <c r="I173" s="381">
        <f t="shared" si="10"/>
        <v>4.2500000000000003E-2</v>
      </c>
      <c r="J173" s="381">
        <f t="shared" si="11"/>
        <v>4.5199999999999997E-2</v>
      </c>
      <c r="K173" s="381">
        <f>'Schedule 3'!I173</f>
        <v>1.0358602803755494E-2</v>
      </c>
      <c r="L173" s="381">
        <f>'Schedule 3'!J173</f>
        <v>4.2147864000000035E-3</v>
      </c>
    </row>
    <row r="174" spans="1:12">
      <c r="A174" s="181">
        <f>'Schedule 3'!A174</f>
        <v>163</v>
      </c>
      <c r="B174" s="380">
        <f>'Schedule 3'!B174</f>
        <v>40878</v>
      </c>
      <c r="C174" s="381">
        <f>'Schedule 3'!C174</f>
        <v>0.10923363559334093</v>
      </c>
      <c r="D174" s="381">
        <f>'Schedule 3'!D174</f>
        <v>4.3499999999999997E-2</v>
      </c>
      <c r="E174" s="381">
        <f>'Schedule 3'!E174</f>
        <v>6.5733635593340931E-2</v>
      </c>
      <c r="G174" s="381">
        <f t="shared" si="8"/>
        <v>6.5733635593340931E-2</v>
      </c>
      <c r="H174" s="381">
        <f t="shared" si="9"/>
        <v>6.9494587344613806E-2</v>
      </c>
      <c r="I174" s="381">
        <f t="shared" si="10"/>
        <v>4.3499999999999997E-2</v>
      </c>
      <c r="J174" s="381">
        <f t="shared" si="11"/>
        <v>4.2500000000000003E-2</v>
      </c>
      <c r="K174" s="381">
        <f>'Schedule 3'!I174</f>
        <v>6.870469209880832E-3</v>
      </c>
      <c r="L174" s="381">
        <f>'Schedule 3'!J174</f>
        <v>7.5017349999999955E-3</v>
      </c>
    </row>
    <row r="175" spans="1:12">
      <c r="A175" s="181">
        <f>'Schedule 3'!A175</f>
        <v>164</v>
      </c>
      <c r="B175" s="380">
        <f>'Schedule 3'!B175</f>
        <v>40909</v>
      </c>
      <c r="C175" s="381">
        <f>'Schedule 3'!C175</f>
        <v>0.10784335292561958</v>
      </c>
      <c r="D175" s="381">
        <f>'Schedule 3'!D175</f>
        <v>4.3400000000000001E-2</v>
      </c>
      <c r="E175" s="381">
        <f>'Schedule 3'!E175</f>
        <v>6.444335292561959E-2</v>
      </c>
      <c r="G175" s="381">
        <f t="shared" si="8"/>
        <v>6.444335292561959E-2</v>
      </c>
      <c r="H175" s="381">
        <f t="shared" si="9"/>
        <v>6.5733635593340931E-2</v>
      </c>
      <c r="I175" s="381">
        <f t="shared" si="10"/>
        <v>4.3400000000000001E-2</v>
      </c>
      <c r="J175" s="381">
        <f t="shared" si="11"/>
        <v>4.3499999999999997E-2</v>
      </c>
      <c r="K175" s="381">
        <f>'Schedule 3'!I175</f>
        <v>8.7657803726191377E-3</v>
      </c>
      <c r="L175" s="381">
        <f>'Schedule 3'!J175</f>
        <v>6.5547170000000016E-3</v>
      </c>
    </row>
    <row r="176" spans="1:12">
      <c r="A176" s="181">
        <f>'Schedule 3'!A176</f>
        <v>165</v>
      </c>
      <c r="B176" s="380">
        <f>'Schedule 3'!B176</f>
        <v>40940</v>
      </c>
      <c r="C176" s="381">
        <f>'Schedule 3'!C176</f>
        <v>0.10811283599694944</v>
      </c>
      <c r="D176" s="381">
        <f>'Schedule 3'!D176</f>
        <v>4.36E-2</v>
      </c>
      <c r="E176" s="381">
        <f>'Schedule 3'!E176</f>
        <v>6.4512835996949444E-2</v>
      </c>
      <c r="G176" s="381">
        <f t="shared" si="8"/>
        <v>6.4512835996949444E-2</v>
      </c>
      <c r="H176" s="381">
        <f t="shared" si="9"/>
        <v>6.444335292561959E-2</v>
      </c>
      <c r="I176" s="381">
        <f t="shared" si="10"/>
        <v>4.36E-2</v>
      </c>
      <c r="J176" s="381">
        <f t="shared" si="11"/>
        <v>4.3400000000000001E-2</v>
      </c>
      <c r="K176" s="381">
        <f>'Schedule 3'!I176</f>
        <v>9.9281560885969844E-3</v>
      </c>
      <c r="L176" s="381">
        <f>'Schedule 3'!J176</f>
        <v>6.8394187999999967E-3</v>
      </c>
    </row>
    <row r="177" spans="1:12">
      <c r="A177" s="181">
        <f>'Schedule 3'!A177</f>
        <v>166</v>
      </c>
      <c r="B177" s="380">
        <f>'Schedule 3'!B177</f>
        <v>40969</v>
      </c>
      <c r="C177" s="381">
        <f>'Schedule 3'!C177</f>
        <v>0.10814117219848235</v>
      </c>
      <c r="D177" s="381">
        <f>'Schedule 3'!D177</f>
        <v>4.48E-2</v>
      </c>
      <c r="E177" s="381">
        <f>'Schedule 3'!E177</f>
        <v>6.3341172198482343E-2</v>
      </c>
      <c r="G177" s="381">
        <f t="shared" si="8"/>
        <v>6.3341172198482343E-2</v>
      </c>
      <c r="H177" s="381">
        <f t="shared" si="9"/>
        <v>6.4512835996949444E-2</v>
      </c>
      <c r="I177" s="381">
        <f t="shared" si="10"/>
        <v>4.48E-2</v>
      </c>
      <c r="J177" s="381">
        <f t="shared" si="11"/>
        <v>4.36E-2</v>
      </c>
      <c r="K177" s="381">
        <f>'Schedule 3'!I177</f>
        <v>8.6976388780182143E-3</v>
      </c>
      <c r="L177" s="381">
        <f>'Schedule 3'!J177</f>
        <v>7.8700151999999968E-3</v>
      </c>
    </row>
    <row r="178" spans="1:12">
      <c r="A178" s="181">
        <f>'Schedule 3'!A178</f>
        <v>167</v>
      </c>
      <c r="B178" s="380">
        <f>'Schedule 3'!B178</f>
        <v>41000</v>
      </c>
      <c r="C178" s="381">
        <f>'Schedule 3'!C178</f>
        <v>0.11313135568502632</v>
      </c>
      <c r="D178" s="381">
        <f>'Schedule 3'!D178</f>
        <v>4.3999999999999997E-2</v>
      </c>
      <c r="E178" s="381">
        <f>'Schedule 3'!E178</f>
        <v>6.9131355685026319E-2</v>
      </c>
      <c r="G178" s="381">
        <f t="shared" si="8"/>
        <v>6.9131355685026319E-2</v>
      </c>
      <c r="H178" s="381">
        <f t="shared" si="9"/>
        <v>6.3341172198482343E-2</v>
      </c>
      <c r="I178" s="381">
        <f t="shared" si="10"/>
        <v>4.3999999999999997E-2</v>
      </c>
      <c r="J178" s="381">
        <f t="shared" si="11"/>
        <v>4.48E-2</v>
      </c>
      <c r="K178" s="381">
        <f>'Schedule 3'!I178</f>
        <v>1.5480242691812196E-2</v>
      </c>
      <c r="L178" s="381">
        <f>'Schedule 3'!J178</f>
        <v>6.0535935999999971E-3</v>
      </c>
    </row>
    <row r="179" spans="1:12">
      <c r="A179" s="181">
        <f>'Schedule 3'!A179</f>
        <v>168</v>
      </c>
      <c r="B179" s="380">
        <f>'Schedule 3'!B179</f>
        <v>41030</v>
      </c>
      <c r="C179" s="381">
        <f>'Schedule 3'!C179</f>
        <v>0.12009816038566569</v>
      </c>
      <c r="D179" s="381">
        <f>'Schedule 3'!D179</f>
        <v>4.2000000000000003E-2</v>
      </c>
      <c r="E179" s="381">
        <f>'Schedule 3'!E179</f>
        <v>7.8098160385665694E-2</v>
      </c>
      <c r="G179" s="381">
        <f t="shared" si="8"/>
        <v>7.8098160385665694E-2</v>
      </c>
      <c r="H179" s="381">
        <f t="shared" si="9"/>
        <v>6.9131355685026319E-2</v>
      </c>
      <c r="I179" s="381">
        <f t="shared" si="10"/>
        <v>4.2000000000000003E-2</v>
      </c>
      <c r="J179" s="381">
        <f t="shared" si="11"/>
        <v>4.3999999999999997E-2</v>
      </c>
      <c r="K179" s="381">
        <f>'Schedule 3'!I179</f>
        <v>1.9542657756046071E-2</v>
      </c>
      <c r="L179" s="381">
        <f>'Schedule 3'!J179</f>
        <v>4.7312080000000006E-3</v>
      </c>
    </row>
    <row r="180" spans="1:12">
      <c r="A180" s="181">
        <f>'Schedule 3'!A180</f>
        <v>169</v>
      </c>
      <c r="B180" s="380">
        <f>'Schedule 3'!B180</f>
        <v>41061</v>
      </c>
      <c r="C180" s="381">
        <f>'Schedule 3'!C180</f>
        <v>0.10110022401764306</v>
      </c>
      <c r="D180" s="381">
        <f>'Schedule 3'!D180</f>
        <v>4.0800000000000003E-2</v>
      </c>
      <c r="E180" s="381">
        <f>'Schedule 3'!E180</f>
        <v>6.0300224017643053E-2</v>
      </c>
      <c r="G180" s="381">
        <f t="shared" si="8"/>
        <v>6.0300224017643053E-2</v>
      </c>
      <c r="H180" s="381">
        <f t="shared" si="9"/>
        <v>7.8098160385665694E-2</v>
      </c>
      <c r="I180" s="381">
        <f t="shared" si="10"/>
        <v>4.0800000000000003E-2</v>
      </c>
      <c r="J180" s="381">
        <f t="shared" si="11"/>
        <v>4.2000000000000003E-2</v>
      </c>
      <c r="K180" s="381">
        <f>'Schedule 3'!I180</f>
        <v>-5.8503235959027344E-3</v>
      </c>
      <c r="L180" s="381">
        <f>'Schedule 3'!J180</f>
        <v>5.2252439999999969E-3</v>
      </c>
    </row>
    <row r="181" spans="1:12">
      <c r="A181" s="181">
        <f>'Schedule 3'!A181</f>
        <v>170</v>
      </c>
      <c r="B181" s="380">
        <f>'Schedule 3'!B181</f>
        <v>41091</v>
      </c>
      <c r="C181" s="381">
        <f>'Schedule 3'!C181</f>
        <v>9.766169126568594E-2</v>
      </c>
      <c r="D181" s="381">
        <f>'Schedule 3'!D181</f>
        <v>3.9300000000000002E-2</v>
      </c>
      <c r="E181" s="381">
        <f>'Schedule 3'!E181</f>
        <v>5.8361691265685939E-2</v>
      </c>
      <c r="G181" s="381">
        <f t="shared" si="8"/>
        <v>5.8361691265685939E-2</v>
      </c>
      <c r="H181" s="381">
        <f t="shared" si="9"/>
        <v>6.0300224017643053E-2</v>
      </c>
      <c r="I181" s="381">
        <f t="shared" si="10"/>
        <v>3.9300000000000002E-2</v>
      </c>
      <c r="J181" s="381">
        <f t="shared" si="11"/>
        <v>4.0800000000000003E-2</v>
      </c>
      <c r="K181" s="381">
        <f>'Schedule 3'!I181</f>
        <v>7.2863161187099526E-3</v>
      </c>
      <c r="L181" s="381">
        <f>'Schedule 3'!J181</f>
        <v>4.7416656000000001E-3</v>
      </c>
    </row>
    <row r="182" spans="1:12">
      <c r="A182" s="181">
        <f>'Schedule 3'!A182</f>
        <v>171</v>
      </c>
      <c r="B182" s="380">
        <f>'Schedule 3'!B182</f>
        <v>41122</v>
      </c>
      <c r="C182" s="381">
        <f>'Schedule 3'!C182</f>
        <v>0.10229872195454071</v>
      </c>
      <c r="D182" s="381">
        <f>'Schedule 3'!D182</f>
        <v>0.04</v>
      </c>
      <c r="E182" s="381">
        <f>'Schedule 3'!E182</f>
        <v>6.2298721954540705E-2</v>
      </c>
      <c r="G182" s="381">
        <f t="shared" si="8"/>
        <v>6.2298721954540705E-2</v>
      </c>
      <c r="H182" s="381">
        <f t="shared" si="9"/>
        <v>5.8361691265685939E-2</v>
      </c>
      <c r="I182" s="381">
        <f t="shared" si="10"/>
        <v>0.04</v>
      </c>
      <c r="J182" s="381">
        <f t="shared" si="11"/>
        <v>3.9300000000000002E-2</v>
      </c>
      <c r="K182" s="381">
        <f>'Schedule 3'!I182</f>
        <v>1.2865318942061929E-2</v>
      </c>
      <c r="L182" s="381">
        <f>'Schedule 3'!J182</f>
        <v>6.7121925999999998E-3</v>
      </c>
    </row>
    <row r="183" spans="1:12">
      <c r="A183" s="181">
        <f>'Schedule 3'!A183</f>
        <v>172</v>
      </c>
      <c r="B183" s="380">
        <f>'Schedule 3'!B183</f>
        <v>41153</v>
      </c>
      <c r="C183" s="381">
        <f>'Schedule 3'!C183</f>
        <v>0.10382137199845867</v>
      </c>
      <c r="D183" s="381">
        <f>'Schedule 3'!D183</f>
        <v>4.02E-2</v>
      </c>
      <c r="E183" s="381">
        <f>'Schedule 3'!E183</f>
        <v>6.3621371998458673E-2</v>
      </c>
      <c r="G183" s="381">
        <f t="shared" si="8"/>
        <v>6.3621371998458673E-2</v>
      </c>
      <c r="H183" s="381">
        <f t="shared" si="9"/>
        <v>6.2298721954540705E-2</v>
      </c>
      <c r="I183" s="381">
        <f t="shared" si="10"/>
        <v>4.02E-2</v>
      </c>
      <c r="J183" s="381">
        <f t="shared" si="11"/>
        <v>0.04</v>
      </c>
      <c r="K183" s="381">
        <f>'Schedule 3'!I183</f>
        <v>1.0853233125967511E-2</v>
      </c>
      <c r="L183" s="381">
        <f>'Schedule 3'!J183</f>
        <v>6.3192799999999966E-3</v>
      </c>
    </row>
    <row r="184" spans="1:12">
      <c r="A184" s="181">
        <f>'Schedule 3'!A184</f>
        <v>173</v>
      </c>
      <c r="B184" s="380">
        <f>'Schedule 3'!B184</f>
        <v>41183</v>
      </c>
      <c r="C184" s="381">
        <f>'Schedule 3'!C184</f>
        <v>0.10106330340166816</v>
      </c>
      <c r="D184" s="381">
        <f>'Schedule 3'!D184</f>
        <v>3.9100000000000003E-2</v>
      </c>
      <c r="E184" s="381">
        <f>'Schedule 3'!E184</f>
        <v>6.1963303401668161E-2</v>
      </c>
      <c r="G184" s="381">
        <f t="shared" si="8"/>
        <v>6.1963303401668161E-2</v>
      </c>
      <c r="H184" s="381">
        <f t="shared" si="9"/>
        <v>6.3621371998458673E-2</v>
      </c>
      <c r="I184" s="381">
        <f t="shared" si="10"/>
        <v>3.9100000000000003E-2</v>
      </c>
      <c r="J184" s="381">
        <f t="shared" si="11"/>
        <v>4.02E-2</v>
      </c>
      <c r="K184" s="381">
        <f>'Schedule 3'!I184</f>
        <v>8.0748561342776914E-3</v>
      </c>
      <c r="L184" s="381">
        <f>'Schedule 3'!J184</f>
        <v>5.0498764000000002E-3</v>
      </c>
    </row>
    <row r="185" spans="1:12">
      <c r="A185" s="181">
        <f>'Schedule 3'!A185</f>
        <v>174</v>
      </c>
      <c r="B185" s="380">
        <f>'Schedule 3'!B185</f>
        <v>41214</v>
      </c>
      <c r="C185" s="381">
        <f>'Schedule 3'!C185</f>
        <v>0.10315752256277114</v>
      </c>
      <c r="D185" s="381">
        <f>'Schedule 3'!D185</f>
        <v>3.8399999999999997E-2</v>
      </c>
      <c r="E185" s="381">
        <f>'Schedule 3'!E185</f>
        <v>6.4757522562771147E-2</v>
      </c>
      <c r="G185" s="381">
        <f t="shared" si="8"/>
        <v>6.4757522562771147E-2</v>
      </c>
      <c r="H185" s="381">
        <f t="shared" si="9"/>
        <v>6.1963303401668161E-2</v>
      </c>
      <c r="I185" s="381">
        <f t="shared" si="10"/>
        <v>3.8399999999999997E-2</v>
      </c>
      <c r="J185" s="381">
        <f t="shared" si="11"/>
        <v>3.9100000000000003E-2</v>
      </c>
      <c r="K185" s="381">
        <f>'Schedule 3'!I185</f>
        <v>1.227348924209698E-2</v>
      </c>
      <c r="L185" s="381">
        <f>'Schedule 3'!J185</f>
        <v>5.2815961999999952E-3</v>
      </c>
    </row>
    <row r="186" spans="1:12">
      <c r="A186" s="181">
        <f>'Schedule 3'!A186</f>
        <v>175</v>
      </c>
      <c r="B186" s="380">
        <f>'Schedule 3'!B186</f>
        <v>41244</v>
      </c>
      <c r="C186" s="381">
        <f>'Schedule 3'!C186</f>
        <v>0.10227591774581776</v>
      </c>
      <c r="D186" s="381">
        <f>'Schedule 3'!D186</f>
        <v>0.04</v>
      </c>
      <c r="E186" s="381">
        <f>'Schedule 3'!E186</f>
        <v>6.2275917745817762E-2</v>
      </c>
      <c r="G186" s="381">
        <f t="shared" si="8"/>
        <v>6.2275917745817762E-2</v>
      </c>
      <c r="H186" s="381">
        <f t="shared" si="9"/>
        <v>6.4757522562771147E-2</v>
      </c>
      <c r="I186" s="381">
        <f t="shared" si="10"/>
        <v>0.04</v>
      </c>
      <c r="J186" s="381">
        <f t="shared" si="11"/>
        <v>3.8399999999999997E-2</v>
      </c>
      <c r="K186" s="381">
        <f>'Schedule 3'!I186</f>
        <v>7.42513049974447E-3</v>
      </c>
      <c r="L186" s="381">
        <f>'Schedule 3'!J186</f>
        <v>7.4745088000000015E-3</v>
      </c>
    </row>
    <row r="187" spans="1:12">
      <c r="A187" s="181">
        <f>'Schedule 3'!A187</f>
        <v>176</v>
      </c>
      <c r="B187" s="380">
        <f>'Schedule 3'!B187</f>
        <v>41275</v>
      </c>
      <c r="C187" s="381">
        <f>'Schedule 3'!C187</f>
        <v>0.10132884485041754</v>
      </c>
      <c r="D187" s="381">
        <f>'Schedule 3'!D187</f>
        <v>4.1500000000000002E-2</v>
      </c>
      <c r="E187" s="381">
        <f>'Schedule 3'!E187</f>
        <v>5.9828844850417541E-2</v>
      </c>
      <c r="G187" s="381">
        <f t="shared" si="8"/>
        <v>5.9828844850417541E-2</v>
      </c>
      <c r="H187" s="381">
        <f t="shared" si="9"/>
        <v>6.2275917745817762E-2</v>
      </c>
      <c r="I187" s="381">
        <f t="shared" si="10"/>
        <v>4.1500000000000002E-2</v>
      </c>
      <c r="J187" s="381">
        <f t="shared" si="11"/>
        <v>0.04</v>
      </c>
      <c r="K187" s="381">
        <f>'Schedule 3'!I187</f>
        <v>7.0800215531904714E-3</v>
      </c>
      <c r="L187" s="381">
        <f>'Schedule 3'!J187</f>
        <v>7.6192799999999991E-3</v>
      </c>
    </row>
    <row r="188" spans="1:12">
      <c r="A188" s="181">
        <f>'Schedule 3'!A188</f>
        <v>177</v>
      </c>
      <c r="B188" s="380">
        <f>'Schedule 3'!B188</f>
        <v>41306</v>
      </c>
      <c r="C188" s="381">
        <f>'Schedule 3'!C188</f>
        <v>9.8168209189743241E-2</v>
      </c>
      <c r="D188" s="381">
        <f>'Schedule 3'!D188</f>
        <v>4.1799999999999997E-2</v>
      </c>
      <c r="E188" s="381">
        <f>'Schedule 3'!E188</f>
        <v>5.6368209189743244E-2</v>
      </c>
      <c r="G188" s="381">
        <f t="shared" si="8"/>
        <v>5.6368209189743244E-2</v>
      </c>
      <c r="H188" s="381">
        <f t="shared" si="9"/>
        <v>5.9828844850417541E-2</v>
      </c>
      <c r="I188" s="381">
        <f t="shared" si="10"/>
        <v>4.1799999999999997E-2</v>
      </c>
      <c r="J188" s="381">
        <f t="shared" si="11"/>
        <v>4.1500000000000002E-2</v>
      </c>
      <c r="K188" s="381">
        <f>'Schedule 3'!I188</f>
        <v>5.6921006822322762E-3</v>
      </c>
      <c r="L188" s="381">
        <f>'Schedule 3'!J188</f>
        <v>6.6487529999999934E-3</v>
      </c>
    </row>
    <row r="189" spans="1:12">
      <c r="G189" s="381"/>
      <c r="H189" s="381"/>
      <c r="I189" s="381"/>
      <c r="J189" s="381"/>
      <c r="K189" s="381"/>
      <c r="L189" s="381"/>
    </row>
  </sheetData>
  <printOptions horizontalCentered="1"/>
  <pageMargins left="0.7" right="0.7" top="0.75" bottom="0.5" header="0.25" footer="0.25"/>
  <pageSetup scale="50" pageOrder="overThenDown" orientation="portrait" r:id="rId1"/>
  <headerFooter>
    <oddHeader>&amp;C&amp;A&amp;R&amp;8CASE NO. 2013-00148
ATTACHMENT 1
TO STAFF DR. NO. 2-48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80" workbookViewId="0"/>
  </sheetViews>
  <sheetFormatPr defaultColWidth="8.85546875" defaultRowHeight="11.25"/>
  <cols>
    <col min="1" max="1" width="49.28515625" style="388" customWidth="1"/>
    <col min="2" max="2" width="15.140625" style="388" bestFit="1" customWidth="1"/>
    <col min="3" max="3" width="11" style="388" bestFit="1" customWidth="1"/>
    <col min="4" max="4" width="12" style="388" bestFit="1" customWidth="1"/>
    <col min="5" max="6" width="8" style="388" bestFit="1" customWidth="1"/>
    <col min="7" max="16384" width="8.85546875" style="384"/>
  </cols>
  <sheetData>
    <row r="1" spans="1:7">
      <c r="A1" s="382" t="s">
        <v>441</v>
      </c>
      <c r="B1" s="382"/>
      <c r="C1" s="382"/>
      <c r="D1" s="382"/>
      <c r="E1" s="382"/>
      <c r="F1" s="382"/>
      <c r="G1" s="383"/>
    </row>
    <row r="2" spans="1:7">
      <c r="A2" s="382" t="s">
        <v>442</v>
      </c>
      <c r="B2" s="382"/>
      <c r="C2" s="382"/>
      <c r="D2" s="382"/>
      <c r="E2" s="382"/>
      <c r="F2" s="382"/>
      <c r="G2" s="383"/>
    </row>
    <row r="3" spans="1:7">
      <c r="A3" s="382" t="s">
        <v>443</v>
      </c>
      <c r="B3" s="382"/>
      <c r="C3" s="382"/>
      <c r="D3" s="382"/>
      <c r="E3" s="382"/>
      <c r="F3" s="382"/>
      <c r="G3" s="383"/>
    </row>
    <row r="4" spans="1:7">
      <c r="A4" s="382" t="s">
        <v>444</v>
      </c>
      <c r="B4" s="382"/>
      <c r="C4" s="382"/>
      <c r="D4" s="382"/>
      <c r="E4" s="382"/>
      <c r="F4" s="382"/>
      <c r="G4" s="383"/>
    </row>
    <row r="5" spans="1:7">
      <c r="A5" s="382"/>
      <c r="B5" s="382"/>
      <c r="C5" s="382"/>
      <c r="D5" s="382"/>
      <c r="E5" s="382"/>
      <c r="F5" s="382"/>
      <c r="G5" s="383"/>
    </row>
    <row r="6" spans="1:7">
      <c r="A6" s="382" t="s">
        <v>80</v>
      </c>
      <c r="B6" s="382"/>
      <c r="C6" s="382"/>
      <c r="D6" s="382"/>
      <c r="E6" s="382"/>
      <c r="F6" s="382"/>
      <c r="G6" s="383"/>
    </row>
    <row r="7" spans="1:7">
      <c r="A7" s="382"/>
      <c r="B7" s="382" t="s">
        <v>445</v>
      </c>
      <c r="C7" s="382" t="s">
        <v>446</v>
      </c>
      <c r="D7" s="382" t="s">
        <v>181</v>
      </c>
      <c r="E7" s="382"/>
      <c r="F7" s="382"/>
      <c r="G7" s="383"/>
    </row>
    <row r="8" spans="1:7">
      <c r="A8" s="382" t="s">
        <v>447</v>
      </c>
      <c r="B8" s="382" t="s">
        <v>448</v>
      </c>
      <c r="C8" s="382" t="s">
        <v>449</v>
      </c>
      <c r="D8" s="382" t="s">
        <v>450</v>
      </c>
      <c r="E8" s="382" t="s">
        <v>451</v>
      </c>
      <c r="F8" s="382"/>
      <c r="G8" s="383"/>
    </row>
    <row r="9" spans="1:7">
      <c r="A9" s="382" t="s">
        <v>87</v>
      </c>
      <c r="B9" s="382">
        <v>6.7679299999999998E-2</v>
      </c>
      <c r="C9" s="382">
        <v>3.0548300000000001E-3</v>
      </c>
      <c r="D9" s="382">
        <v>22.154800000000002</v>
      </c>
      <c r="E9" s="382">
        <v>0</v>
      </c>
      <c r="F9" s="382"/>
      <c r="G9" s="383"/>
    </row>
    <row r="10" spans="1:7">
      <c r="A10" s="382" t="s">
        <v>452</v>
      </c>
      <c r="B10" s="382">
        <v>-0.293628</v>
      </c>
      <c r="C10" s="382">
        <v>4.7442900000000003E-2</v>
      </c>
      <c r="D10" s="382">
        <v>-6.1890900000000002</v>
      </c>
      <c r="E10" s="382">
        <v>0</v>
      </c>
      <c r="F10" s="382"/>
      <c r="G10" s="383"/>
    </row>
    <row r="11" spans="1:7">
      <c r="A11" s="382"/>
      <c r="B11" s="382"/>
      <c r="C11" s="382"/>
      <c r="D11" s="382"/>
      <c r="E11" s="382"/>
      <c r="F11" s="382"/>
      <c r="G11" s="383"/>
    </row>
    <row r="12" spans="1:7">
      <c r="A12" s="382" t="s">
        <v>453</v>
      </c>
      <c r="B12" s="382"/>
      <c r="C12" s="382"/>
      <c r="D12" s="382"/>
      <c r="E12" s="382"/>
      <c r="F12" s="382"/>
      <c r="G12" s="383"/>
    </row>
    <row r="13" spans="1:7">
      <c r="A13" s="382" t="s">
        <v>454</v>
      </c>
      <c r="B13" s="382" t="s">
        <v>455</v>
      </c>
      <c r="C13" s="382" t="s">
        <v>456</v>
      </c>
      <c r="D13" s="382" t="s">
        <v>457</v>
      </c>
      <c r="E13" s="382" t="s">
        <v>458</v>
      </c>
      <c r="F13" s="382" t="s">
        <v>451</v>
      </c>
      <c r="G13" s="383"/>
    </row>
    <row r="14" spans="1:7">
      <c r="A14" s="382" t="s">
        <v>402</v>
      </c>
      <c r="B14" s="382">
        <v>1.94531E-3</v>
      </c>
      <c r="C14" s="382">
        <v>1</v>
      </c>
      <c r="D14" s="382">
        <v>1.94531E-3</v>
      </c>
      <c r="E14" s="382">
        <v>38.299999999999997</v>
      </c>
      <c r="F14" s="382">
        <v>0</v>
      </c>
      <c r="G14" s="383"/>
    </row>
    <row r="15" spans="1:7">
      <c r="A15" s="382" t="s">
        <v>78</v>
      </c>
      <c r="B15" s="382">
        <v>8.8873500000000005E-3</v>
      </c>
      <c r="C15" s="382">
        <v>175</v>
      </c>
      <c r="D15" s="382">
        <v>5.0784900000000002E-5</v>
      </c>
      <c r="E15" s="382"/>
      <c r="F15" s="382"/>
      <c r="G15" s="383"/>
    </row>
    <row r="16" spans="1:7">
      <c r="A16" s="382" t="s">
        <v>459</v>
      </c>
      <c r="B16" s="382">
        <v>1.0832700000000001E-2</v>
      </c>
      <c r="C16" s="382">
        <v>176</v>
      </c>
      <c r="D16" s="382"/>
      <c r="E16" s="382"/>
      <c r="F16" s="382"/>
      <c r="G16" s="383"/>
    </row>
    <row r="17" spans="1:7">
      <c r="A17" s="382"/>
      <c r="B17" s="382"/>
      <c r="C17" s="382"/>
      <c r="D17" s="382"/>
      <c r="E17" s="382"/>
      <c r="F17" s="385"/>
      <c r="G17" s="383"/>
    </row>
    <row r="18" spans="1:7">
      <c r="A18" s="382" t="s">
        <v>557</v>
      </c>
      <c r="B18" s="382"/>
      <c r="C18" s="382"/>
      <c r="D18" s="382"/>
      <c r="E18" s="382"/>
      <c r="F18" s="382"/>
      <c r="G18" s="383"/>
    </row>
    <row r="19" spans="1:7">
      <c r="A19" s="382" t="s">
        <v>558</v>
      </c>
      <c r="B19" s="382"/>
      <c r="C19" s="382"/>
      <c r="D19" s="382"/>
      <c r="E19" s="382"/>
      <c r="F19" s="382"/>
      <c r="G19" s="383"/>
    </row>
    <row r="20" spans="1:7">
      <c r="A20" s="382" t="s">
        <v>559</v>
      </c>
      <c r="B20" s="382"/>
      <c r="C20" s="382"/>
      <c r="D20" s="382"/>
      <c r="E20" s="382"/>
      <c r="F20" s="382"/>
      <c r="G20" s="383"/>
    </row>
    <row r="21" spans="1:7">
      <c r="A21" s="382" t="s">
        <v>560</v>
      </c>
      <c r="B21" s="382"/>
      <c r="C21" s="382"/>
      <c r="D21" s="382"/>
      <c r="E21" s="382"/>
      <c r="F21" s="382"/>
      <c r="G21" s="383"/>
    </row>
    <row r="22" spans="1:7">
      <c r="A22" s="382" t="s">
        <v>561</v>
      </c>
      <c r="B22" s="382"/>
      <c r="C22" s="382"/>
      <c r="D22" s="382"/>
      <c r="E22" s="382"/>
      <c r="F22" s="382"/>
      <c r="G22" s="383"/>
    </row>
    <row r="23" spans="1:7">
      <c r="A23" s="382" t="s">
        <v>562</v>
      </c>
      <c r="B23" s="382"/>
      <c r="C23" s="382"/>
      <c r="D23" s="382"/>
      <c r="E23" s="382"/>
      <c r="F23" s="382"/>
      <c r="G23" s="383"/>
    </row>
    <row r="24" spans="1:7">
      <c r="A24" s="382" t="s">
        <v>563</v>
      </c>
      <c r="B24" s="382"/>
      <c r="C24" s="382"/>
      <c r="D24" s="382"/>
      <c r="E24" s="382"/>
      <c r="F24" s="382"/>
      <c r="G24" s="383"/>
    </row>
    <row r="25" spans="1:7">
      <c r="A25" s="382"/>
      <c r="B25" s="382"/>
      <c r="C25" s="382"/>
      <c r="D25" s="382"/>
      <c r="E25" s="382"/>
      <c r="F25" s="382"/>
      <c r="G25" s="383"/>
    </row>
    <row r="26" spans="1:7">
      <c r="A26" s="387"/>
      <c r="B26" s="384"/>
      <c r="C26" s="384"/>
      <c r="D26" s="384"/>
      <c r="E26" s="384"/>
      <c r="F26" s="384"/>
    </row>
    <row r="27" spans="1:7">
      <c r="A27" s="387"/>
      <c r="B27" s="384"/>
      <c r="C27" s="384"/>
      <c r="D27" s="384"/>
      <c r="E27" s="384"/>
      <c r="F27" s="384"/>
    </row>
    <row r="28" spans="1:7">
      <c r="A28" s="387"/>
      <c r="B28" s="384"/>
      <c r="C28" s="384"/>
      <c r="D28" s="384"/>
      <c r="E28" s="384"/>
      <c r="F28" s="384"/>
    </row>
    <row r="29" spans="1:7">
      <c r="A29" s="387"/>
      <c r="B29" s="384"/>
      <c r="C29" s="384"/>
      <c r="D29" s="384"/>
      <c r="E29" s="384"/>
      <c r="F29" s="384"/>
    </row>
    <row r="30" spans="1:7">
      <c r="A30" s="387"/>
      <c r="B30" s="384"/>
      <c r="C30" s="384"/>
      <c r="D30" s="384"/>
      <c r="E30" s="384"/>
      <c r="F30" s="384"/>
    </row>
    <row r="31" spans="1:7">
      <c r="A31" s="384"/>
      <c r="B31" s="384"/>
      <c r="C31" s="384"/>
      <c r="D31" s="384"/>
      <c r="E31" s="384"/>
      <c r="F31" s="384"/>
    </row>
    <row r="32" spans="1:7">
      <c r="A32" s="384"/>
      <c r="B32" s="384"/>
      <c r="C32" s="384"/>
      <c r="D32" s="384"/>
      <c r="E32" s="384"/>
      <c r="F32" s="384"/>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90" zoomScaleNormal="90" zoomScaleSheetLayoutView="90" workbookViewId="0"/>
  </sheetViews>
  <sheetFormatPr defaultColWidth="8.85546875" defaultRowHeight="11.25"/>
  <cols>
    <col min="1" max="1" width="49.28515625" style="388" customWidth="1"/>
    <col min="2" max="2" width="15.140625" style="388" bestFit="1" customWidth="1"/>
    <col min="3" max="3" width="11" style="388" bestFit="1" customWidth="1"/>
    <col min="4" max="4" width="12" style="388" bestFit="1" customWidth="1"/>
    <col min="5" max="6" width="8" style="388" bestFit="1" customWidth="1"/>
    <col min="7" max="16384" width="8.85546875" style="384"/>
  </cols>
  <sheetData>
    <row r="1" spans="1:7">
      <c r="A1" s="382" t="s">
        <v>460</v>
      </c>
      <c r="B1" s="382"/>
      <c r="C1" s="382"/>
      <c r="D1" s="382"/>
      <c r="E1" s="382"/>
      <c r="F1" s="382"/>
      <c r="G1" s="389"/>
    </row>
    <row r="2" spans="1:7">
      <c r="A2" s="382" t="s">
        <v>461</v>
      </c>
      <c r="B2" s="382"/>
      <c r="C2" s="382"/>
      <c r="D2" s="382"/>
      <c r="E2" s="382"/>
      <c r="F2" s="382"/>
      <c r="G2" s="389"/>
    </row>
    <row r="3" spans="1:7">
      <c r="A3" s="382" t="s">
        <v>462</v>
      </c>
      <c r="B3" s="382"/>
      <c r="C3" s="382"/>
      <c r="D3" s="382"/>
      <c r="E3" s="382"/>
      <c r="F3" s="382"/>
      <c r="G3" s="389"/>
    </row>
    <row r="4" spans="1:7">
      <c r="A4" s="382" t="s">
        <v>463</v>
      </c>
      <c r="B4" s="382"/>
      <c r="C4" s="382"/>
      <c r="D4" s="382"/>
      <c r="E4" s="382"/>
      <c r="F4" s="382"/>
      <c r="G4" s="389"/>
    </row>
    <row r="5" spans="1:7">
      <c r="A5" s="382" t="s">
        <v>464</v>
      </c>
      <c r="B5" s="382"/>
      <c r="C5" s="382"/>
      <c r="D5" s="382"/>
      <c r="E5" s="382"/>
      <c r="F5" s="382"/>
      <c r="G5" s="389"/>
    </row>
    <row r="6" spans="1:7">
      <c r="A6" s="382" t="s">
        <v>465</v>
      </c>
      <c r="B6" s="382"/>
      <c r="C6" s="382"/>
      <c r="D6" s="382"/>
      <c r="E6" s="382"/>
      <c r="F6" s="382"/>
      <c r="G6" s="389"/>
    </row>
    <row r="7" spans="1:7">
      <c r="A7" s="382"/>
      <c r="B7" s="382"/>
      <c r="C7" s="382"/>
      <c r="D7" s="382"/>
      <c r="E7" s="382"/>
      <c r="F7" s="382"/>
      <c r="G7" s="389"/>
    </row>
    <row r="8" spans="1:7">
      <c r="A8" s="382"/>
      <c r="B8" s="382"/>
      <c r="C8" s="382" t="s">
        <v>446</v>
      </c>
      <c r="D8" s="382" t="s">
        <v>181</v>
      </c>
      <c r="E8" s="382"/>
      <c r="F8" s="382"/>
      <c r="G8" s="389"/>
    </row>
    <row r="9" spans="1:7">
      <c r="A9" s="382" t="s">
        <v>447</v>
      </c>
      <c r="B9" s="382" t="s">
        <v>448</v>
      </c>
      <c r="C9" s="382" t="s">
        <v>449</v>
      </c>
      <c r="D9" s="382" t="s">
        <v>450</v>
      </c>
      <c r="E9" s="382" t="s">
        <v>451</v>
      </c>
      <c r="F9" s="382"/>
      <c r="G9" s="389"/>
    </row>
    <row r="10" spans="1:7">
      <c r="A10" s="382" t="s">
        <v>466</v>
      </c>
      <c r="B10" s="382">
        <v>9.6614300000000004E-3</v>
      </c>
      <c r="C10" s="382">
        <v>3.1254199999999998E-3</v>
      </c>
      <c r="D10" s="382">
        <v>3.09124</v>
      </c>
      <c r="E10" s="382">
        <v>2.3E-3</v>
      </c>
      <c r="F10" s="382"/>
      <c r="G10" s="389"/>
    </row>
    <row r="11" spans="1:7">
      <c r="A11" s="382" t="s">
        <v>438</v>
      </c>
      <c r="B11" s="382">
        <v>0.84701800000000005</v>
      </c>
      <c r="C11" s="382">
        <v>3.9564700000000001E-2</v>
      </c>
      <c r="D11" s="382">
        <v>21.4084</v>
      </c>
      <c r="E11" s="382">
        <v>0</v>
      </c>
      <c r="F11" s="382"/>
      <c r="G11" s="389"/>
    </row>
    <row r="12" spans="1:7">
      <c r="A12" s="382" t="s">
        <v>439</v>
      </c>
      <c r="B12" s="382">
        <v>-0.83258200000000004</v>
      </c>
      <c r="C12" s="382">
        <v>0.147198</v>
      </c>
      <c r="D12" s="382">
        <v>-5.6562099999999997</v>
      </c>
      <c r="E12" s="382">
        <v>0</v>
      </c>
      <c r="F12" s="382"/>
      <c r="G12" s="389"/>
    </row>
    <row r="13" spans="1:7">
      <c r="A13" s="382" t="s">
        <v>440</v>
      </c>
      <c r="B13" s="382">
        <v>0.79743600000000003</v>
      </c>
      <c r="C13" s="382">
        <v>0.149418</v>
      </c>
      <c r="D13" s="382">
        <v>5.33697</v>
      </c>
      <c r="E13" s="382">
        <v>0</v>
      </c>
      <c r="F13" s="382"/>
      <c r="G13" s="389"/>
    </row>
    <row r="14" spans="1:7">
      <c r="A14" s="382"/>
      <c r="B14" s="382"/>
      <c r="C14" s="382"/>
      <c r="D14" s="382"/>
      <c r="E14" s="382"/>
      <c r="F14" s="382"/>
      <c r="G14" s="389"/>
    </row>
    <row r="15" spans="1:7">
      <c r="A15" s="382" t="s">
        <v>453</v>
      </c>
      <c r="B15" s="382"/>
      <c r="C15" s="382"/>
      <c r="D15" s="382"/>
      <c r="E15" s="382"/>
      <c r="F15" s="382"/>
      <c r="G15" s="389"/>
    </row>
    <row r="16" spans="1:7">
      <c r="A16" s="382" t="s">
        <v>454</v>
      </c>
      <c r="B16" s="382" t="s">
        <v>455</v>
      </c>
      <c r="C16" s="382" t="s">
        <v>456</v>
      </c>
      <c r="D16" s="382" t="s">
        <v>457</v>
      </c>
      <c r="E16" s="382" t="s">
        <v>458</v>
      </c>
      <c r="F16" s="382" t="s">
        <v>451</v>
      </c>
      <c r="G16" s="389"/>
    </row>
    <row r="17" spans="1:7">
      <c r="A17" s="382" t="s">
        <v>402</v>
      </c>
      <c r="B17" s="382">
        <v>8.4268899999999994E-3</v>
      </c>
      <c r="C17" s="382">
        <v>3</v>
      </c>
      <c r="D17" s="382">
        <v>2.8089600000000001E-3</v>
      </c>
      <c r="E17" s="382">
        <v>202.15</v>
      </c>
      <c r="F17" s="385">
        <v>0</v>
      </c>
      <c r="G17" s="389"/>
    </row>
    <row r="18" spans="1:7">
      <c r="A18" s="382" t="s">
        <v>78</v>
      </c>
      <c r="B18" s="382">
        <v>2.38996E-3</v>
      </c>
      <c r="C18" s="382">
        <v>172</v>
      </c>
      <c r="D18" s="382">
        <v>1.38951E-5</v>
      </c>
      <c r="E18" s="382"/>
      <c r="F18" s="382"/>
      <c r="G18" s="389"/>
    </row>
    <row r="19" spans="1:7">
      <c r="A19" s="382" t="s">
        <v>459</v>
      </c>
      <c r="B19" s="382">
        <v>1.08168E-2</v>
      </c>
      <c r="C19" s="382">
        <v>175</v>
      </c>
      <c r="D19" s="382"/>
      <c r="E19" s="382"/>
      <c r="F19" s="382"/>
      <c r="G19" s="389"/>
    </row>
    <row r="20" spans="1:7">
      <c r="A20" s="382"/>
      <c r="B20" s="382"/>
      <c r="C20" s="382"/>
      <c r="D20" s="382"/>
      <c r="E20" s="382"/>
      <c r="F20" s="382"/>
      <c r="G20" s="389"/>
    </row>
    <row r="21" spans="1:7">
      <c r="A21" s="382" t="s">
        <v>564</v>
      </c>
      <c r="B21" s="382"/>
      <c r="C21" s="382"/>
      <c r="D21" s="382"/>
      <c r="E21" s="382"/>
      <c r="F21" s="382"/>
      <c r="G21" s="389"/>
    </row>
    <row r="22" spans="1:7">
      <c r="A22" s="382" t="s">
        <v>565</v>
      </c>
      <c r="B22" s="382"/>
      <c r="C22" s="382"/>
      <c r="D22" s="382"/>
      <c r="E22" s="382"/>
      <c r="F22" s="382"/>
      <c r="G22" s="389"/>
    </row>
    <row r="23" spans="1:7">
      <c r="A23" s="382" t="s">
        <v>566</v>
      </c>
      <c r="B23" s="382"/>
      <c r="C23" s="382"/>
      <c r="D23" s="382"/>
      <c r="E23" s="382"/>
      <c r="F23" s="382"/>
      <c r="G23" s="389"/>
    </row>
    <row r="24" spans="1:7">
      <c r="A24" s="382" t="s">
        <v>567</v>
      </c>
      <c r="B24" s="382"/>
      <c r="C24" s="382"/>
      <c r="D24" s="382"/>
      <c r="E24" s="382"/>
      <c r="F24" s="382"/>
      <c r="G24" s="389"/>
    </row>
    <row r="25" spans="1:7">
      <c r="A25" s="382" t="s">
        <v>568</v>
      </c>
      <c r="B25" s="382"/>
      <c r="C25" s="382"/>
      <c r="D25" s="382"/>
      <c r="E25" s="382"/>
      <c r="F25" s="382"/>
      <c r="G25" s="389"/>
    </row>
    <row r="26" spans="1:7">
      <c r="A26" s="382" t="s">
        <v>569</v>
      </c>
      <c r="B26" s="386"/>
      <c r="C26" s="386"/>
      <c r="D26" s="386"/>
      <c r="E26" s="386"/>
      <c r="F26" s="386"/>
    </row>
    <row r="27" spans="1:7">
      <c r="A27" s="382"/>
      <c r="B27" s="386"/>
      <c r="C27" s="386"/>
      <c r="D27" s="386"/>
      <c r="E27" s="386"/>
      <c r="F27" s="386"/>
    </row>
    <row r="28" spans="1:7">
      <c r="A28" s="384"/>
      <c r="B28" s="384"/>
      <c r="C28" s="384"/>
      <c r="D28" s="384"/>
      <c r="E28" s="384"/>
      <c r="F28" s="384"/>
    </row>
    <row r="29" spans="1:7">
      <c r="A29" s="384"/>
      <c r="B29" s="384"/>
      <c r="C29" s="384"/>
      <c r="D29" s="384"/>
      <c r="E29" s="384"/>
      <c r="F29" s="384"/>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90" zoomScaleNormal="80" zoomScaleSheetLayoutView="90" workbookViewId="0"/>
  </sheetViews>
  <sheetFormatPr defaultColWidth="8.85546875" defaultRowHeight="11.25"/>
  <cols>
    <col min="1" max="1" width="49.28515625" style="388" customWidth="1"/>
    <col min="2" max="2" width="15.140625" style="388" bestFit="1" customWidth="1"/>
    <col min="3" max="3" width="11" style="388" bestFit="1" customWidth="1"/>
    <col min="4" max="4" width="12" style="388" bestFit="1" customWidth="1"/>
    <col min="5" max="6" width="8" style="388" bestFit="1" customWidth="1"/>
    <col min="7" max="16384" width="8.85546875" style="384"/>
  </cols>
  <sheetData>
    <row r="1" spans="1:7">
      <c r="A1" s="382" t="s">
        <v>467</v>
      </c>
      <c r="B1" s="382"/>
      <c r="C1" s="382"/>
      <c r="D1" s="382"/>
      <c r="E1" s="382"/>
      <c r="F1" s="382"/>
      <c r="G1" s="389"/>
    </row>
    <row r="2" spans="1:7">
      <c r="A2" s="382" t="s">
        <v>468</v>
      </c>
      <c r="B2" s="382"/>
      <c r="C2" s="382"/>
      <c r="D2" s="382"/>
      <c r="E2" s="382"/>
      <c r="F2" s="382"/>
      <c r="G2" s="389"/>
    </row>
    <row r="3" spans="1:7">
      <c r="A3" s="382" t="s">
        <v>469</v>
      </c>
      <c r="B3" s="382"/>
      <c r="C3" s="382"/>
      <c r="D3" s="382"/>
      <c r="E3" s="382"/>
      <c r="F3" s="382"/>
      <c r="G3" s="389"/>
    </row>
    <row r="4" spans="1:7">
      <c r="A4" s="382" t="s">
        <v>444</v>
      </c>
      <c r="B4" s="382"/>
      <c r="C4" s="382"/>
      <c r="D4" s="382"/>
      <c r="E4" s="382"/>
      <c r="F4" s="382"/>
      <c r="G4" s="389"/>
    </row>
    <row r="5" spans="1:7">
      <c r="A5" s="382"/>
      <c r="B5" s="382"/>
      <c r="C5" s="382"/>
      <c r="D5" s="382"/>
      <c r="E5" s="382"/>
      <c r="F5" s="382"/>
      <c r="G5" s="389"/>
    </row>
    <row r="6" spans="1:7">
      <c r="A6" s="382" t="s">
        <v>80</v>
      </c>
      <c r="B6" s="382"/>
      <c r="C6" s="382"/>
      <c r="D6" s="382"/>
      <c r="E6" s="382"/>
      <c r="F6" s="382"/>
      <c r="G6" s="389"/>
    </row>
    <row r="7" spans="1:7">
      <c r="A7" s="382"/>
      <c r="B7" s="382" t="s">
        <v>445</v>
      </c>
      <c r="C7" s="382" t="s">
        <v>446</v>
      </c>
      <c r="D7" s="382" t="s">
        <v>181</v>
      </c>
      <c r="E7" s="382"/>
      <c r="F7" s="382"/>
      <c r="G7" s="389"/>
    </row>
    <row r="8" spans="1:7">
      <c r="A8" s="382" t="s">
        <v>447</v>
      </c>
      <c r="B8" s="382" t="s">
        <v>448</v>
      </c>
      <c r="C8" s="382" t="s">
        <v>449</v>
      </c>
      <c r="D8" s="382" t="s">
        <v>450</v>
      </c>
      <c r="E8" s="382" t="s">
        <v>451</v>
      </c>
      <c r="F8" s="382"/>
      <c r="G8" s="389"/>
    </row>
    <row r="9" spans="1:7">
      <c r="A9" s="382" t="s">
        <v>87</v>
      </c>
      <c r="B9" s="382">
        <v>1.2939600000000001E-2</v>
      </c>
      <c r="C9" s="382">
        <v>1.1189500000000001E-3</v>
      </c>
      <c r="D9" s="382">
        <v>11.5641</v>
      </c>
      <c r="E9" s="382">
        <v>0</v>
      </c>
      <c r="F9" s="382"/>
      <c r="G9" s="389"/>
    </row>
    <row r="10" spans="1:7">
      <c r="A10" s="382" t="s">
        <v>452</v>
      </c>
      <c r="B10" s="382">
        <v>-0.562635</v>
      </c>
      <c r="C10" s="382">
        <v>0.11327</v>
      </c>
      <c r="D10" s="382">
        <v>-4.9672099999999997</v>
      </c>
      <c r="E10" s="382">
        <v>0</v>
      </c>
      <c r="F10" s="382"/>
      <c r="G10" s="389"/>
    </row>
    <row r="11" spans="1:7">
      <c r="A11" s="382"/>
      <c r="B11" s="382"/>
      <c r="C11" s="382"/>
      <c r="D11" s="382"/>
      <c r="E11" s="382"/>
      <c r="F11" s="382"/>
      <c r="G11" s="389"/>
    </row>
    <row r="12" spans="1:7">
      <c r="A12" s="382" t="s">
        <v>453</v>
      </c>
      <c r="B12" s="382"/>
      <c r="C12" s="382"/>
      <c r="D12" s="382"/>
      <c r="E12" s="382"/>
      <c r="F12" s="382"/>
      <c r="G12" s="389"/>
    </row>
    <row r="13" spans="1:7">
      <c r="A13" s="382" t="s">
        <v>454</v>
      </c>
      <c r="B13" s="382" t="s">
        <v>455</v>
      </c>
      <c r="C13" s="382" t="s">
        <v>456</v>
      </c>
      <c r="D13" s="382" t="s">
        <v>457</v>
      </c>
      <c r="E13" s="382" t="s">
        <v>458</v>
      </c>
      <c r="F13" s="382" t="s">
        <v>451</v>
      </c>
      <c r="G13" s="389"/>
    </row>
    <row r="14" spans="1:7">
      <c r="A14" s="382" t="s">
        <v>402</v>
      </c>
      <c r="B14" s="382">
        <v>3.55729E-4</v>
      </c>
      <c r="C14" s="382">
        <v>1</v>
      </c>
      <c r="D14" s="382">
        <v>3.55729E-4</v>
      </c>
      <c r="E14" s="382">
        <v>24.67</v>
      </c>
      <c r="F14" s="382">
        <v>0</v>
      </c>
      <c r="G14" s="389"/>
    </row>
    <row r="15" spans="1:7">
      <c r="A15" s="382" t="s">
        <v>78</v>
      </c>
      <c r="B15" s="382">
        <v>2.5086599999999998E-3</v>
      </c>
      <c r="C15" s="382">
        <v>174</v>
      </c>
      <c r="D15" s="382">
        <v>1.4417600000000001E-5</v>
      </c>
      <c r="E15" s="382"/>
      <c r="F15" s="382"/>
      <c r="G15" s="389"/>
    </row>
    <row r="16" spans="1:7">
      <c r="A16" s="382" t="s">
        <v>459</v>
      </c>
      <c r="B16" s="382">
        <v>2.8643900000000001E-3</v>
      </c>
      <c r="C16" s="382">
        <v>175</v>
      </c>
      <c r="D16" s="382"/>
      <c r="E16" s="382"/>
      <c r="F16" s="382"/>
      <c r="G16" s="389"/>
    </row>
    <row r="17" spans="1:7">
      <c r="A17" s="382"/>
      <c r="B17" s="382"/>
      <c r="C17" s="382"/>
      <c r="D17" s="382"/>
      <c r="E17" s="382"/>
      <c r="F17" s="385"/>
      <c r="G17" s="389"/>
    </row>
    <row r="18" spans="1:7">
      <c r="A18" s="382" t="s">
        <v>570</v>
      </c>
      <c r="B18" s="382"/>
      <c r="C18" s="382"/>
      <c r="D18" s="382"/>
      <c r="E18" s="382"/>
      <c r="F18" s="382"/>
      <c r="G18" s="389"/>
    </row>
    <row r="19" spans="1:7">
      <c r="A19" s="382" t="s">
        <v>571</v>
      </c>
      <c r="B19" s="382"/>
      <c r="C19" s="382"/>
      <c r="D19" s="382"/>
      <c r="E19" s="382"/>
      <c r="F19" s="382"/>
      <c r="G19" s="389"/>
    </row>
    <row r="20" spans="1:7">
      <c r="A20" s="382" t="s">
        <v>572</v>
      </c>
      <c r="B20" s="382"/>
      <c r="C20" s="382"/>
      <c r="D20" s="382"/>
      <c r="E20" s="382"/>
      <c r="F20" s="382"/>
      <c r="G20" s="389"/>
    </row>
    <row r="21" spans="1:7">
      <c r="A21" s="382" t="s">
        <v>573</v>
      </c>
      <c r="B21" s="382"/>
      <c r="C21" s="382"/>
      <c r="D21" s="382"/>
      <c r="E21" s="382"/>
      <c r="F21" s="382"/>
      <c r="G21" s="389"/>
    </row>
    <row r="22" spans="1:7">
      <c r="A22" s="382" t="s">
        <v>574</v>
      </c>
      <c r="B22" s="382"/>
      <c r="C22" s="382"/>
      <c r="D22" s="382"/>
      <c r="E22" s="382"/>
      <c r="F22" s="382"/>
      <c r="G22" s="389"/>
    </row>
    <row r="23" spans="1:7">
      <c r="A23" s="382" t="s">
        <v>575</v>
      </c>
      <c r="B23" s="382"/>
      <c r="C23" s="382"/>
      <c r="D23" s="382"/>
      <c r="E23" s="382"/>
      <c r="F23" s="382"/>
      <c r="G23" s="389"/>
    </row>
    <row r="24" spans="1:7">
      <c r="A24" s="382" t="s">
        <v>576</v>
      </c>
      <c r="B24" s="382"/>
      <c r="C24" s="382"/>
      <c r="D24" s="382"/>
      <c r="E24" s="382"/>
      <c r="F24" s="382"/>
      <c r="G24" s="389"/>
    </row>
    <row r="25" spans="1:7">
      <c r="A25" s="382"/>
      <c r="B25" s="382"/>
      <c r="C25" s="382"/>
      <c r="D25" s="382"/>
      <c r="E25" s="382"/>
      <c r="F25" s="382"/>
      <c r="G25" s="389"/>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Q43"/>
  <sheetViews>
    <sheetView view="pageBreakPreview" topLeftCell="A2" zoomScale="90" zoomScaleNormal="90" zoomScaleSheetLayoutView="90" zoomScalePageLayoutView="70" workbookViewId="0"/>
  </sheetViews>
  <sheetFormatPr defaultRowHeight="11.25" outlineLevelCol="1"/>
  <cols>
    <col min="1" max="1" width="37.5703125" style="104" customWidth="1"/>
    <col min="2" max="2" width="6.28515625" style="104" bestFit="1" customWidth="1"/>
    <col min="3" max="3" width="6.5703125" style="104" bestFit="1" customWidth="1"/>
    <col min="4" max="5" width="7.7109375" style="104" bestFit="1" customWidth="1"/>
    <col min="6" max="6" width="19.140625" style="104" hidden="1" customWidth="1" outlineLevel="1"/>
    <col min="7" max="7" width="6.28515625" style="104" hidden="1" customWidth="1" outlineLevel="1"/>
    <col min="8" max="8" width="9.140625" style="104" hidden="1" customWidth="1" outlineLevel="1"/>
    <col min="9" max="9" width="3.7109375" style="104" hidden="1" customWidth="1" outlineLevel="1"/>
    <col min="10" max="10" width="6.28515625" style="104" hidden="1" customWidth="1" outlineLevel="1"/>
    <col min="11" max="11" width="10.28515625" style="104" hidden="1" customWidth="1" outlineLevel="1"/>
    <col min="12" max="12" width="5.7109375" style="104" hidden="1" customWidth="1" outlineLevel="1"/>
    <col min="13" max="13" width="16.7109375" style="104" hidden="1" customWidth="1" outlineLevel="1"/>
    <col min="14" max="14" width="5.7109375" style="104" hidden="1" customWidth="1" outlineLevel="1"/>
    <col min="15" max="15" width="9.42578125" style="105" hidden="1" customWidth="1" outlineLevel="1"/>
    <col min="16" max="16" width="13.28515625" style="104" hidden="1" customWidth="1" outlineLevel="1"/>
    <col min="17" max="17" width="9.140625" style="104" collapsed="1"/>
    <col min="18" max="16384" width="9.140625" style="104"/>
  </cols>
  <sheetData>
    <row r="3" spans="1:16">
      <c r="A3" s="47" t="s">
        <v>580</v>
      </c>
      <c r="B3" s="106"/>
      <c r="C3" s="106"/>
      <c r="D3" s="107"/>
      <c r="E3" s="107"/>
      <c r="F3" s="49"/>
      <c r="G3" s="49"/>
      <c r="H3" s="49"/>
      <c r="I3" s="108"/>
      <c r="J3" s="108"/>
      <c r="K3" s="108"/>
      <c r="L3" s="108"/>
    </row>
    <row r="4" spans="1:16">
      <c r="A4" s="47"/>
      <c r="B4" s="49"/>
      <c r="C4" s="49"/>
      <c r="D4" s="109"/>
      <c r="E4" s="48"/>
      <c r="F4" s="49"/>
      <c r="G4" s="49"/>
      <c r="H4" s="49"/>
      <c r="I4" s="108"/>
      <c r="J4" s="108"/>
      <c r="K4" s="108"/>
      <c r="L4" s="108"/>
    </row>
    <row r="5" spans="1:16">
      <c r="A5" s="47" t="s">
        <v>124</v>
      </c>
      <c r="B5" s="49"/>
      <c r="C5" s="49"/>
      <c r="D5" s="51">
        <v>5.8000000000000003E-2</v>
      </c>
      <c r="E5" s="50"/>
      <c r="F5" s="49"/>
      <c r="G5" s="49"/>
      <c r="H5" s="49"/>
      <c r="I5" s="108"/>
      <c r="J5" s="108"/>
      <c r="K5" s="108"/>
      <c r="L5" s="108"/>
    </row>
    <row r="6" spans="1:16">
      <c r="A6" s="47" t="s">
        <v>125</v>
      </c>
      <c r="B6" s="49"/>
      <c r="C6" s="49"/>
      <c r="D6" s="51">
        <v>4.2000000000000003E-2</v>
      </c>
      <c r="E6" s="50"/>
      <c r="F6" s="49"/>
      <c r="G6" s="49"/>
      <c r="H6" s="49"/>
      <c r="I6" s="108"/>
      <c r="J6" s="108"/>
      <c r="K6" s="108"/>
      <c r="L6" s="108"/>
    </row>
    <row r="7" spans="1:16">
      <c r="A7" s="47"/>
      <c r="B7" s="49"/>
      <c r="C7" s="49"/>
      <c r="D7" s="51"/>
      <c r="E7" s="50"/>
      <c r="F7" s="49"/>
      <c r="G7" s="49"/>
      <c r="H7" s="49"/>
      <c r="I7" s="108"/>
      <c r="J7" s="108"/>
      <c r="K7" s="108"/>
      <c r="L7" s="108"/>
    </row>
    <row r="8" spans="1:16">
      <c r="A8" s="49"/>
      <c r="B8" s="49"/>
      <c r="C8" s="49"/>
      <c r="D8" s="109"/>
      <c r="E8" s="57"/>
      <c r="F8" s="49"/>
      <c r="G8" s="49"/>
      <c r="H8" s="49"/>
      <c r="I8" s="108"/>
      <c r="J8" s="108"/>
      <c r="K8" s="108"/>
      <c r="L8" s="108"/>
      <c r="O8" s="105" t="s">
        <v>126</v>
      </c>
    </row>
    <row r="9" spans="1:16">
      <c r="A9" s="53">
        <v>41306</v>
      </c>
      <c r="B9" s="54"/>
      <c r="C9" s="110" t="s">
        <v>32</v>
      </c>
      <c r="D9" s="48" t="s">
        <v>127</v>
      </c>
      <c r="E9" s="48"/>
      <c r="F9" s="49"/>
      <c r="G9" s="49"/>
      <c r="H9" s="49"/>
      <c r="I9" s="108"/>
      <c r="J9" s="108"/>
      <c r="K9" s="108"/>
      <c r="L9" s="108"/>
    </row>
    <row r="10" spans="1:16">
      <c r="A10" s="47" t="s">
        <v>30</v>
      </c>
      <c r="B10" s="55">
        <v>3.9E-2</v>
      </c>
      <c r="C10" s="50"/>
      <c r="D10" s="49"/>
      <c r="E10" s="48"/>
      <c r="F10" s="49"/>
      <c r="G10" s="49"/>
      <c r="H10" s="49"/>
      <c r="I10" s="108"/>
      <c r="J10" s="108"/>
      <c r="K10" s="108"/>
      <c r="L10" s="108"/>
    </row>
    <row r="11" spans="1:16">
      <c r="A11" s="47" t="s">
        <v>33</v>
      </c>
      <c r="B11" s="55">
        <v>4.1799999999999997E-2</v>
      </c>
      <c r="C11" s="50">
        <f>B11-B10</f>
        <v>2.7999999999999969E-3</v>
      </c>
      <c r="D11" s="50">
        <f>D5+$C$11</f>
        <v>6.08E-2</v>
      </c>
      <c r="E11" s="50"/>
      <c r="F11" s="47" t="s">
        <v>34</v>
      </c>
      <c r="G11" s="111">
        <f>C11</f>
        <v>2.7999999999999969E-3</v>
      </c>
      <c r="H11" s="112" t="s">
        <v>35</v>
      </c>
      <c r="I11" s="108" t="s">
        <v>36</v>
      </c>
      <c r="J11" s="113">
        <f>C11</f>
        <v>2.7999999999999969E-3</v>
      </c>
      <c r="K11" s="108" t="s">
        <v>37</v>
      </c>
      <c r="L11" s="113">
        <f>D5</f>
        <v>5.8000000000000003E-2</v>
      </c>
      <c r="M11" s="108" t="s">
        <v>408</v>
      </c>
      <c r="N11" s="114">
        <f>D11</f>
        <v>6.08E-2</v>
      </c>
      <c r="O11" s="115">
        <f>AVERAGE(N11,N24)</f>
        <v>6.5449999999999994E-2</v>
      </c>
      <c r="P11" s="47" t="s">
        <v>33</v>
      </c>
    </row>
    <row r="12" spans="1:16">
      <c r="A12" s="47" t="s">
        <v>128</v>
      </c>
      <c r="B12" s="55">
        <v>4.7399999999999998E-2</v>
      </c>
      <c r="C12" s="50">
        <f>B12-B10</f>
        <v>8.3999999999999977E-3</v>
      </c>
      <c r="D12" s="50">
        <f>C12+D5</f>
        <v>6.6400000000000001E-2</v>
      </c>
      <c r="E12" s="50"/>
      <c r="F12" s="47"/>
      <c r="G12" s="111"/>
      <c r="H12" s="112"/>
      <c r="I12" s="108"/>
      <c r="J12" s="113"/>
      <c r="K12" s="108"/>
      <c r="L12" s="113"/>
      <c r="M12" s="108"/>
      <c r="N12" s="114"/>
      <c r="O12" s="115"/>
      <c r="P12" s="47"/>
    </row>
    <row r="13" spans="1:16">
      <c r="A13" s="47" t="s">
        <v>31</v>
      </c>
      <c r="B13" s="55">
        <v>1.9800000000000002E-2</v>
      </c>
      <c r="C13" s="50"/>
      <c r="D13" s="50"/>
      <c r="E13" s="50"/>
      <c r="F13" s="47"/>
      <c r="G13" s="111"/>
      <c r="H13" s="112"/>
      <c r="I13" s="108"/>
      <c r="J13" s="113"/>
      <c r="K13" s="108"/>
      <c r="L13" s="113"/>
      <c r="M13" s="108"/>
      <c r="N13" s="114"/>
      <c r="O13" s="115"/>
      <c r="P13" s="47"/>
    </row>
    <row r="14" spans="1:16">
      <c r="A14" s="47" t="s">
        <v>38</v>
      </c>
      <c r="B14" s="55">
        <v>2.7799999999999998E-2</v>
      </c>
      <c r="C14" s="50">
        <f>B14-B13</f>
        <v>7.9999999999999967E-3</v>
      </c>
      <c r="D14" s="50">
        <f>D6+C14</f>
        <v>0.05</v>
      </c>
      <c r="E14" s="50"/>
      <c r="F14" s="47"/>
      <c r="G14" s="111"/>
      <c r="H14" s="112"/>
      <c r="I14" s="108"/>
      <c r="J14" s="113"/>
      <c r="K14" s="108"/>
      <c r="L14" s="113"/>
      <c r="M14" s="108"/>
      <c r="N14" s="114"/>
      <c r="O14" s="115"/>
      <c r="P14" s="47"/>
    </row>
    <row r="15" spans="1:16">
      <c r="A15" s="47"/>
      <c r="B15" s="55"/>
      <c r="C15" s="50"/>
      <c r="D15" s="50"/>
      <c r="E15" s="50"/>
      <c r="F15" s="47"/>
      <c r="G15" s="111"/>
      <c r="H15" s="112"/>
      <c r="I15" s="108"/>
      <c r="J15" s="113"/>
      <c r="K15" s="108"/>
      <c r="L15" s="113"/>
      <c r="M15" s="108"/>
      <c r="N15" s="114"/>
      <c r="O15" s="115"/>
      <c r="P15" s="47"/>
    </row>
    <row r="16" spans="1:16">
      <c r="A16" s="47"/>
      <c r="B16" s="55"/>
      <c r="C16" s="50"/>
      <c r="D16" s="50"/>
      <c r="E16" s="50"/>
      <c r="F16" s="47"/>
      <c r="G16" s="111"/>
      <c r="H16" s="112"/>
      <c r="I16" s="108"/>
      <c r="J16" s="113"/>
      <c r="K16" s="108"/>
      <c r="L16" s="113"/>
      <c r="M16" s="108"/>
      <c r="N16" s="114"/>
      <c r="O16" s="115"/>
      <c r="P16" s="47"/>
    </row>
    <row r="17" spans="1:17">
      <c r="A17" s="410" t="s">
        <v>129</v>
      </c>
      <c r="B17" s="116"/>
      <c r="C17" s="49"/>
      <c r="D17" s="109"/>
      <c r="E17" s="109"/>
      <c r="F17" s="49"/>
      <c r="G17" s="49"/>
      <c r="H17" s="49"/>
      <c r="I17" s="108"/>
      <c r="J17" s="108"/>
      <c r="K17" s="108"/>
      <c r="L17" s="108"/>
      <c r="O17" s="115"/>
    </row>
    <row r="18" spans="1:17" s="105" customFormat="1">
      <c r="A18" s="104" t="s">
        <v>130</v>
      </c>
      <c r="B18" s="117"/>
      <c r="C18" s="49"/>
      <c r="D18" s="52">
        <v>6.7799999999999999E-2</v>
      </c>
      <c r="E18" s="118"/>
      <c r="F18" s="117"/>
      <c r="G18" s="117"/>
      <c r="H18" s="117"/>
      <c r="I18" s="117"/>
      <c r="J18" s="117"/>
      <c r="K18" s="108"/>
      <c r="L18" s="108"/>
      <c r="M18" s="104"/>
      <c r="N18" s="104"/>
      <c r="P18" s="104"/>
      <c r="Q18" s="104"/>
    </row>
    <row r="19" spans="1:17" s="105" customFormat="1">
      <c r="A19" s="47" t="s">
        <v>125</v>
      </c>
      <c r="B19" s="49"/>
      <c r="C19" s="49"/>
      <c r="D19" s="51">
        <v>4.7E-2</v>
      </c>
      <c r="E19" s="118"/>
      <c r="F19" s="117"/>
      <c r="G19" s="117"/>
      <c r="H19" s="117"/>
      <c r="I19" s="117"/>
      <c r="J19" s="117"/>
      <c r="K19" s="108"/>
      <c r="L19" s="108"/>
      <c r="M19" s="104"/>
      <c r="N19" s="104"/>
      <c r="P19" s="104"/>
      <c r="Q19" s="104"/>
    </row>
    <row r="20" spans="1:17" s="105" customFormat="1">
      <c r="A20" s="104"/>
      <c r="B20" s="117"/>
      <c r="C20" s="49"/>
      <c r="D20" s="52"/>
      <c r="E20" s="118"/>
      <c r="F20" s="117"/>
      <c r="G20" s="117"/>
      <c r="H20" s="117"/>
      <c r="I20" s="117"/>
      <c r="J20" s="117"/>
      <c r="K20" s="108"/>
      <c r="L20" s="108"/>
      <c r="M20" s="104"/>
      <c r="N20" s="104"/>
      <c r="P20" s="104"/>
      <c r="Q20" s="104"/>
    </row>
    <row r="21" spans="1:17" s="105" customFormat="1">
      <c r="A21" s="49"/>
      <c r="B21" s="116"/>
      <c r="C21" s="49"/>
      <c r="D21" s="109"/>
      <c r="E21" s="109"/>
      <c r="F21" s="49"/>
      <c r="G21" s="49"/>
      <c r="H21" s="49"/>
      <c r="I21" s="108"/>
      <c r="J21" s="108"/>
      <c r="K21" s="108"/>
      <c r="L21" s="108"/>
      <c r="M21" s="104"/>
      <c r="N21" s="104"/>
      <c r="P21" s="104"/>
      <c r="Q21" s="104"/>
    </row>
    <row r="22" spans="1:17" s="105" customFormat="1">
      <c r="A22" s="53">
        <f>A9</f>
        <v>41306</v>
      </c>
      <c r="B22" s="49"/>
      <c r="C22" s="57" t="s">
        <v>32</v>
      </c>
      <c r="D22" s="57" t="s">
        <v>127</v>
      </c>
      <c r="E22" s="57"/>
      <c r="F22" s="49"/>
      <c r="G22" s="49"/>
      <c r="H22" s="49"/>
      <c r="I22" s="108"/>
      <c r="J22" s="108"/>
      <c r="K22" s="108"/>
      <c r="L22" s="104"/>
      <c r="M22" s="104"/>
      <c r="N22" s="104"/>
      <c r="P22" s="104"/>
      <c r="Q22" s="104"/>
    </row>
    <row r="23" spans="1:17" s="105" customFormat="1">
      <c r="A23" s="49" t="s">
        <v>39</v>
      </c>
      <c r="B23" s="51">
        <v>3.95E-2</v>
      </c>
      <c r="C23" s="104"/>
      <c r="D23" s="57"/>
      <c r="E23" s="57"/>
      <c r="F23" s="49"/>
      <c r="G23" s="49"/>
      <c r="H23" s="49"/>
      <c r="I23" s="108"/>
      <c r="J23" s="108"/>
      <c r="K23" s="108"/>
      <c r="L23" s="108"/>
      <c r="M23" s="104"/>
      <c r="N23" s="104"/>
      <c r="P23" s="104"/>
      <c r="Q23" s="104"/>
    </row>
    <row r="24" spans="1:17" s="105" customFormat="1">
      <c r="A24" s="49" t="s">
        <v>40</v>
      </c>
      <c r="B24" s="51">
        <f>B11</f>
        <v>4.1799999999999997E-2</v>
      </c>
      <c r="C24" s="51">
        <f>B24-B23</f>
        <v>2.2999999999999965E-3</v>
      </c>
      <c r="D24" s="51">
        <f>D18+$C$24</f>
        <v>7.0099999999999996E-2</v>
      </c>
      <c r="E24" s="51"/>
      <c r="F24" s="47" t="s">
        <v>41</v>
      </c>
      <c r="G24" s="56">
        <f>C24</f>
        <v>2.2999999999999965E-3</v>
      </c>
      <c r="H24" s="112" t="s">
        <v>35</v>
      </c>
      <c r="I24" s="108" t="s">
        <v>36</v>
      </c>
      <c r="J24" s="113">
        <f>C24</f>
        <v>2.2999999999999965E-3</v>
      </c>
      <c r="K24" s="108" t="s">
        <v>37</v>
      </c>
      <c r="L24" s="113">
        <f>D18</f>
        <v>6.7799999999999999E-2</v>
      </c>
      <c r="M24" s="108" t="s">
        <v>42</v>
      </c>
      <c r="N24" s="114">
        <f>D24</f>
        <v>7.0099999999999996E-2</v>
      </c>
      <c r="P24" s="104"/>
      <c r="Q24" s="104"/>
    </row>
    <row r="25" spans="1:17">
      <c r="A25" s="47" t="s">
        <v>128</v>
      </c>
      <c r="B25" s="55">
        <f>B12</f>
        <v>4.7399999999999998E-2</v>
      </c>
      <c r="C25" s="50">
        <f>B25-B23</f>
        <v>7.8999999999999973E-3</v>
      </c>
      <c r="D25" s="50">
        <f>C25+D18</f>
        <v>7.569999999999999E-2</v>
      </c>
      <c r="E25" s="50"/>
      <c r="F25" s="47"/>
      <c r="G25" s="111"/>
      <c r="H25" s="112"/>
      <c r="I25" s="108"/>
      <c r="J25" s="113"/>
      <c r="K25" s="108"/>
      <c r="L25" s="113"/>
      <c r="M25" s="108"/>
      <c r="N25" s="114"/>
      <c r="O25" s="115"/>
      <c r="P25" s="47"/>
    </row>
    <row r="26" spans="1:17" s="105" customFormat="1">
      <c r="A26" s="49" t="s">
        <v>31</v>
      </c>
      <c r="B26" s="51">
        <f>B13</f>
        <v>1.9800000000000002E-2</v>
      </c>
      <c r="C26" s="51"/>
      <c r="D26" s="51"/>
      <c r="E26" s="51"/>
      <c r="F26" s="47"/>
      <c r="G26" s="56"/>
      <c r="H26" s="112"/>
      <c r="I26" s="108"/>
      <c r="J26" s="113"/>
      <c r="K26" s="108"/>
      <c r="L26" s="113"/>
      <c r="M26" s="108"/>
      <c r="N26" s="114"/>
      <c r="P26" s="104"/>
      <c r="Q26" s="104"/>
    </row>
    <row r="27" spans="1:17" s="105" customFormat="1">
      <c r="A27" s="49" t="s">
        <v>38</v>
      </c>
      <c r="B27" s="51">
        <f>B14</f>
        <v>2.7799999999999998E-2</v>
      </c>
      <c r="C27" s="51">
        <f>B27-B26</f>
        <v>7.9999999999999967E-3</v>
      </c>
      <c r="D27" s="51">
        <f>C27+D19</f>
        <v>5.4999999999999993E-2</v>
      </c>
      <c r="E27" s="51"/>
      <c r="F27" s="47"/>
      <c r="G27" s="56"/>
      <c r="H27" s="112"/>
      <c r="I27" s="108"/>
      <c r="J27" s="113"/>
      <c r="K27" s="108"/>
      <c r="L27" s="113"/>
      <c r="M27" s="108"/>
      <c r="N27" s="114"/>
      <c r="P27" s="104"/>
      <c r="Q27" s="104"/>
    </row>
    <row r="28" spans="1:17" s="105" customFormat="1">
      <c r="A28" s="49"/>
      <c r="B28" s="51"/>
      <c r="C28" s="51"/>
      <c r="D28" s="51"/>
      <c r="E28" s="51"/>
      <c r="F28" s="47"/>
      <c r="G28" s="56"/>
      <c r="H28" s="112"/>
      <c r="I28" s="108"/>
      <c r="J28" s="113"/>
      <c r="K28" s="108"/>
      <c r="L28" s="113"/>
      <c r="M28" s="108"/>
      <c r="N28" s="114"/>
      <c r="P28" s="104"/>
      <c r="Q28" s="104"/>
    </row>
    <row r="29" spans="1:17" s="105" customFormat="1">
      <c r="A29" s="49"/>
      <c r="B29" s="51"/>
      <c r="C29" s="51"/>
      <c r="D29" s="51"/>
      <c r="E29" s="51"/>
      <c r="F29" s="47"/>
      <c r="G29" s="56"/>
      <c r="H29" s="112"/>
      <c r="I29" s="108"/>
      <c r="J29" s="113"/>
      <c r="K29" s="108"/>
      <c r="L29" s="113"/>
      <c r="M29" s="108"/>
      <c r="N29" s="114"/>
      <c r="P29" s="104"/>
      <c r="Q29" s="104"/>
    </row>
    <row r="30" spans="1:17" s="105" customFormat="1">
      <c r="A30" s="49" t="s">
        <v>131</v>
      </c>
      <c r="B30" s="51"/>
      <c r="C30" s="51"/>
      <c r="D30" s="51"/>
      <c r="E30" s="51"/>
      <c r="F30" s="47"/>
      <c r="G30" s="56"/>
      <c r="H30" s="112"/>
      <c r="I30" s="108"/>
      <c r="J30" s="113"/>
      <c r="K30" s="108"/>
      <c r="L30" s="113"/>
      <c r="M30" s="108"/>
      <c r="N30" s="114"/>
      <c r="P30" s="104"/>
      <c r="Q30" s="104"/>
    </row>
    <row r="31" spans="1:17" s="105" customFormat="1">
      <c r="A31" s="49" t="s">
        <v>132</v>
      </c>
      <c r="B31" s="51"/>
      <c r="C31" s="51"/>
      <c r="D31" s="51">
        <f>AVERAGE(D11,D24)</f>
        <v>6.5449999999999994E-2</v>
      </c>
      <c r="E31" s="51"/>
      <c r="F31" s="47"/>
      <c r="G31" s="56"/>
      <c r="H31" s="112"/>
      <c r="I31" s="108"/>
      <c r="J31" s="113"/>
      <c r="K31" s="108"/>
      <c r="L31" s="113"/>
      <c r="M31" s="108"/>
      <c r="N31" s="114"/>
      <c r="P31" s="104"/>
      <c r="Q31" s="104"/>
    </row>
    <row r="32" spans="1:17" s="105" customFormat="1">
      <c r="A32" s="47" t="s">
        <v>133</v>
      </c>
      <c r="B32" s="51"/>
      <c r="C32" s="51"/>
      <c r="D32" s="51">
        <f>AVERAGE(D12,D25)</f>
        <v>7.1050000000000002E-2</v>
      </c>
      <c r="E32" s="51"/>
      <c r="F32" s="47"/>
      <c r="G32" s="56"/>
      <c r="H32" s="112"/>
      <c r="I32" s="108"/>
      <c r="J32" s="113"/>
      <c r="K32" s="108"/>
      <c r="L32" s="113"/>
      <c r="M32" s="108"/>
      <c r="N32" s="114"/>
      <c r="P32" s="104"/>
      <c r="Q32" s="104"/>
    </row>
    <row r="33" spans="1:17" s="105" customFormat="1">
      <c r="A33" s="49" t="s">
        <v>134</v>
      </c>
      <c r="B33" s="49"/>
      <c r="C33" s="51"/>
      <c r="D33" s="51">
        <f>AVERAGE(D14,D27)</f>
        <v>5.2499999999999998E-2</v>
      </c>
      <c r="E33" s="51"/>
      <c r="F33" s="49"/>
      <c r="G33" s="49"/>
      <c r="H33" s="49"/>
      <c r="I33" s="108"/>
      <c r="J33" s="108"/>
      <c r="K33" s="108"/>
      <c r="L33" s="108"/>
      <c r="M33" s="104"/>
      <c r="N33" s="104"/>
      <c r="P33" s="104"/>
      <c r="Q33" s="104"/>
    </row>
    <row r="34" spans="1:17" s="105" customFormat="1">
      <c r="A34" s="104"/>
      <c r="B34" s="117"/>
      <c r="C34" s="49"/>
      <c r="D34" s="118"/>
      <c r="E34" s="118"/>
      <c r="F34" s="117"/>
      <c r="G34" s="117"/>
      <c r="H34" s="117"/>
      <c r="I34" s="117"/>
      <c r="J34" s="117"/>
      <c r="K34" s="108"/>
      <c r="L34" s="108"/>
      <c r="M34" s="104"/>
      <c r="N34" s="114"/>
      <c r="P34" s="104"/>
      <c r="Q34" s="104"/>
    </row>
    <row r="35" spans="1:17">
      <c r="B35" s="390"/>
      <c r="C35" s="390"/>
      <c r="D35" s="391"/>
    </row>
    <row r="36" spans="1:17" s="105" customFormat="1">
      <c r="B36" s="390"/>
      <c r="C36" s="390"/>
      <c r="D36" s="391"/>
      <c r="E36" s="104"/>
      <c r="F36" s="104"/>
      <c r="G36" s="104"/>
      <c r="H36" s="104"/>
      <c r="I36" s="104"/>
      <c r="J36" s="104"/>
      <c r="K36" s="104"/>
      <c r="L36" s="104"/>
      <c r="M36" s="104"/>
      <c r="N36" s="104"/>
      <c r="P36" s="104"/>
      <c r="Q36" s="104"/>
    </row>
    <row r="38" spans="1:17" ht="132">
      <c r="A38" s="392" t="s">
        <v>583</v>
      </c>
      <c r="B38" s="392"/>
      <c r="C38" s="392"/>
    </row>
    <row r="40" spans="1:17" ht="115.5">
      <c r="A40" s="393" t="s">
        <v>584</v>
      </c>
    </row>
    <row r="42" spans="1:17">
      <c r="A42" s="408" t="s">
        <v>581</v>
      </c>
    </row>
    <row r="43" spans="1:17">
      <c r="A43" s="409" t="s">
        <v>582</v>
      </c>
    </row>
  </sheetData>
  <printOptions horizontalCentered="1"/>
  <pageMargins left="0.7" right="0.7" top="0.75" bottom="0.5" header="0.25" footer="0.25"/>
  <pageSetup scale="80" pageOrder="overThenDown" orientation="portrait" r:id="rId1"/>
  <headerFooter>
    <oddHeader>&amp;C&amp;A&amp;R&amp;8CASE NO. 2013-00148
ATTACHMENT 1
TO STAFF DR. NO. 2-48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Schedule 1</vt:lpstr>
      <vt:lpstr>Schedule 2</vt:lpstr>
      <vt:lpstr>Schedule 3</vt:lpstr>
      <vt:lpstr>Gas Ex Ante DCF Feb2013</vt:lpstr>
      <vt:lpstr>Gas ExAnte Data Feb2013</vt:lpstr>
      <vt:lpstr>Gas 1st Regression</vt:lpstr>
      <vt:lpstr>Gas Multiple Regression</vt:lpstr>
      <vt:lpstr>Gas Adjusted Regression</vt:lpstr>
      <vt:lpstr>Forecast Interest Rate</vt:lpstr>
      <vt:lpstr>Schedule 4</vt:lpstr>
      <vt:lpstr>Schedule 5</vt:lpstr>
      <vt:lpstr>Ex Post Regressions</vt:lpstr>
      <vt:lpstr>Ex Post Risk Premium</vt:lpstr>
      <vt:lpstr>Schedule 6</vt:lpstr>
      <vt:lpstr>Schedule 7</vt:lpstr>
      <vt:lpstr>Schedule 7 Page 2</vt:lpstr>
      <vt:lpstr>Schedule 8</vt:lpstr>
      <vt:lpstr>Schedule 8 Continuted</vt:lpstr>
      <vt:lpstr>Schedule 9</vt:lpstr>
      <vt:lpstr>Table 3 Model Results</vt:lpstr>
      <vt:lpstr>'Ex Post Risk Premium'!Print_Area</vt:lpstr>
      <vt:lpstr>'Forecast Interest Rate'!Print_Area</vt:lpstr>
      <vt:lpstr>'Gas 1st Regression'!Print_Area</vt:lpstr>
      <vt:lpstr>'Gas Adjusted Regression'!Print_Area</vt:lpstr>
      <vt:lpstr>'Gas Ex Ante DCF Feb2013'!Print_Area</vt:lpstr>
      <vt:lpstr>'Gas ExAnte Data Feb2013'!Print_Area</vt:lpstr>
      <vt:lpstr>'Gas Multiple Regression'!Print_Area</vt:lpstr>
      <vt:lpstr>'Schedule 1'!Print_Area</vt:lpstr>
      <vt:lpstr>'Schedule 4'!Print_Area</vt:lpstr>
      <vt:lpstr>'Schedule 5'!Print_Area</vt:lpstr>
      <vt:lpstr>'Schedule 6'!Print_Area</vt:lpstr>
      <vt:lpstr>'Schedule 7 Page 2'!Print_Area</vt:lpstr>
      <vt:lpstr>'Schedule 8 Continuted'!Print_Area</vt:lpstr>
      <vt:lpstr>'Schedule 9'!Print_Area</vt:lpstr>
      <vt:lpstr>'Gas Ex Ante DCF Feb2013'!Print_Titles</vt:lpstr>
      <vt:lpstr>'Schedule 5'!Print_Titles</vt:lpstr>
      <vt:lpstr>'Schedule 8 Continuted'!Print_Titles</vt:lpstr>
      <vt:lpstr>'Schedule 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2013-03-11T18:44:49Z</dcterms:created>
  <dcterms:modified xsi:type="dcterms:W3CDTF">2013-08-19T15:18:55Z</dcterms:modified>
</cp:coreProperties>
</file>