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4130" windowWidth="19420" windowHeight="4140" activeTab="0"/>
  </bookViews>
  <sheets>
    <sheet name="Act 364" sheetId="1" r:id="rId1"/>
    <sheet name="act 365" sheetId="2" r:id="rId2"/>
    <sheet name="act368" sheetId="3" r:id="rId3"/>
    <sheet name="act 370" sheetId="4" r:id="rId4"/>
  </sheets>
  <definedNames/>
  <calcPr fullCalcOnLoad="1"/>
</workbook>
</file>

<file path=xl/sharedStrings.xml><?xml version="1.0" encoding="utf-8"?>
<sst xmlns="http://schemas.openxmlformats.org/spreadsheetml/2006/main" count="178" uniqueCount="102">
  <si>
    <t>Plant Classification - Account 365</t>
  </si>
  <si>
    <t>Line</t>
  </si>
  <si>
    <t>No.</t>
  </si>
  <si>
    <t>Type of Wire</t>
  </si>
  <si>
    <t>Quantity</t>
  </si>
  <si>
    <t>Ampacity</t>
  </si>
  <si>
    <t>Balance</t>
  </si>
  <si>
    <t>Unit</t>
  </si>
  <si>
    <t>Costs</t>
  </si>
  <si>
    <t>2 ACSR</t>
  </si>
  <si>
    <t>Total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</si>
  <si>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</si>
  <si>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</si>
  <si>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</si>
  <si>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</si>
  <si>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</si>
  <si>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</si>
  <si>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</si>
  <si>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</si>
  <si>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</si>
  <si>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</si>
  <si>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</si>
  <si>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</si>
  <si>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</si>
  <si>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</si>
  <si>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</si>
  <si>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</si>
  <si>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</si>
  <si>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</si>
  <si>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</si>
  <si>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</si>
  <si>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</si>
  <si>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</si>
  <si>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</si>
  <si>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</si>
  <si>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Minimum Size</t>
  </si>
  <si>
    <t>Standard Minimum Cost</t>
  </si>
  <si>
    <t>Total SP Circuit</t>
  </si>
  <si>
    <t>Feet per Mile</t>
  </si>
  <si>
    <t>Total Customer Related Inv.</t>
  </si>
  <si>
    <t>Total Balance of 365</t>
  </si>
  <si>
    <t>Consumer Ratio</t>
  </si>
  <si>
    <t>------------------</t>
  </si>
  <si>
    <t>Plant Classification - Account 368</t>
  </si>
  <si>
    <t>Transformer Size</t>
  </si>
  <si>
    <t>1.5 kVA</t>
  </si>
  <si>
    <t>7.5 kVA</t>
  </si>
  <si>
    <t>10 kVA</t>
  </si>
  <si>
    <t>25 kVA</t>
  </si>
  <si>
    <t>15 kVA</t>
  </si>
  <si>
    <t>37.5 kVA</t>
  </si>
  <si>
    <t>50 kVA</t>
  </si>
  <si>
    <t>kVA</t>
  </si>
  <si>
    <t>Rating</t>
  </si>
  <si>
    <t>Standard Minimum Unit Cost ( 1.5 kVA Transformer)</t>
  </si>
  <si>
    <t>Total Consumer Related Investment</t>
  </si>
  <si>
    <t>-------------</t>
  </si>
  <si>
    <t>Total Account 368 Balance</t>
  </si>
  <si>
    <t>Account 368 Consumer Ratio</t>
  </si>
  <si>
    <t>Plant Classification - Account 364</t>
  </si>
  <si>
    <t>Pole Size</t>
  </si>
  <si>
    <t>Height</t>
  </si>
  <si>
    <t>Total Number of Poles on System</t>
  </si>
  <si>
    <t>Total Account 364 Balance</t>
  </si>
  <si>
    <t>Account 364 Consumer Ratio</t>
  </si>
  <si>
    <t>Plant Classification - Account 370</t>
  </si>
  <si>
    <t>Item</t>
  </si>
  <si>
    <t>Plant</t>
  </si>
  <si>
    <t>Single</t>
  </si>
  <si>
    <t>Phase</t>
  </si>
  <si>
    <t>Assignment</t>
  </si>
  <si>
    <t>Three</t>
  </si>
  <si>
    <t>Total Number of Transformers on System</t>
  </si>
  <si>
    <t>4ACSR</t>
  </si>
  <si>
    <t>336 ACSR</t>
  </si>
  <si>
    <t>Miles of Line</t>
  </si>
  <si>
    <t>Meade County RECC</t>
  </si>
  <si>
    <t>Standard Minimum Unit Cost ( 30 Ft Pole)</t>
  </si>
  <si>
    <t>3 kVA</t>
  </si>
  <si>
    <t>5 kVA</t>
  </si>
  <si>
    <t>DIGITAL METERS</t>
  </si>
  <si>
    <t>METER BASES</t>
  </si>
  <si>
    <t>2W METERS</t>
  </si>
  <si>
    <t>3W METERS</t>
  </si>
  <si>
    <t>3 PHASE METERS</t>
  </si>
  <si>
    <t>CURRENT TRANS</t>
  </si>
  <si>
    <t>POTENTIAL TRANS</t>
  </si>
  <si>
    <t>METERING EQUIPMENT</t>
  </si>
  <si>
    <t>AD 5 METER</t>
  </si>
  <si>
    <t>DIGITAL DEMAND METERS</t>
  </si>
  <si>
    <t>Customer Cost 3-phase investment ( 4.5 kVA)</t>
  </si>
  <si>
    <t>Weighting</t>
  </si>
  <si>
    <t>Factor</t>
  </si>
  <si>
    <t>Over</t>
  </si>
  <si>
    <t>Single Phase</t>
  </si>
  <si>
    <t>SP Digital Meter</t>
  </si>
  <si>
    <t>Smart Meters</t>
  </si>
  <si>
    <t>customer cost 0-100 kVA ( avg 108.2)</t>
  </si>
  <si>
    <t>Customer cost 101-1000 kVA ( avg 326)</t>
  </si>
  <si>
    <t>customer cost over 1,000 kVA ( avg 1468.8)</t>
  </si>
  <si>
    <t>Sch. 4 1,000 kVA transformer</t>
  </si>
  <si>
    <t>Sch. 3A 75 kVA transformer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</si>
</sst>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&quot;$&quot;#,##0.00000"/>
    <numFmt numFmtId="166" formatCode="#,##0.0_);\(#,##0.0\)"/>
    <numFmt numFmtId="167" formatCode="&quot;$&quot;#,##0.000000_);\(&quot;$&quot;#,##0.000000\)"/>
    <numFmt numFmtId="168" formatCode="&quot;$&quot;#,##0"/>
    <numFmt numFmtId="169" formatCode="&quot;$&quot;#,##0.00"/>
    <numFmt numFmtId="170" formatCode="0.0000"/>
    <numFmt numFmtId="171" formatCode="&quot;$&quot;#,##0.0000"/>
    <numFmt numFmtId="172" formatCode="_(* #,##0.0_);_(* \(#,##0.0\);_(* &quot;-&quot;??_);_(@_)"/>
    <numFmt numFmtId="173" formatCode="_(* #,##0_);_(* \(#,##0\);_(* &quot;-&quot;??_);_(@_)"/>
    <numFmt numFmtId="174" formatCode="&quot;$&quot;#,##0.0000_);\(&quot;$&quot;#,##0.0000\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&quot;$&quot;#,##0.000"/>
    <numFmt numFmtId="180" formatCode="&quot;$&quot;#,##0.0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0.0%"/>
    <numFmt numFmtId="184" formatCode="0.000%"/>
    <numFmt numFmtId="185" formatCode="0.0"/>
    <numFmt numFmtId="186" formatCode="0.000"/>
    <numFmt numFmtId="187" formatCode="0.00000"/>
    <numFmt numFmtId="188" formatCode="0.000000"/>
    <numFmt numFmtId="189" formatCode="&quot;$&quot;#,##0.000_);\(&quot;$&quot;#,##0.000\)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_(&quot;$&quot;* #,##0.00000_);_(&quot;$&quot;* \(#,##0.00000\);_(&quot;$&quot;* &quot;-&quot;?????_);_(@_)"/>
  </numFmts>
  <fonts count="37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66" fontId="0" fillId="0" borderId="0" xfId="0" applyNumberFormat="1" applyAlignment="1">
      <alignment/>
    </xf>
    <xf numFmtId="7" fontId="0" fillId="0" borderId="0" xfId="0" applyNumberFormat="1" applyAlignment="1">
      <alignment/>
    </xf>
    <xf numFmtId="10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168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171" fontId="0" fillId="0" borderId="0" xfId="0" applyNumberForma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5" fontId="0" fillId="0" borderId="0" xfId="44" applyNumberFormat="1" applyFont="1" applyAlignment="1">
      <alignment/>
    </xf>
    <xf numFmtId="191" fontId="0" fillId="0" borderId="0" xfId="44" applyNumberFormat="1" applyFont="1" applyAlignment="1">
      <alignment/>
    </xf>
    <xf numFmtId="173" fontId="0" fillId="0" borderId="0" xfId="42" applyNumberFormat="1" applyFont="1" applyAlignment="1">
      <alignment/>
    </xf>
    <xf numFmtId="175" fontId="0" fillId="0" borderId="0" xfId="42" applyNumberFormat="1" applyFont="1" applyAlignment="1">
      <alignment/>
    </xf>
    <xf numFmtId="177" fontId="0" fillId="0" borderId="0" xfId="42" applyNumberFormat="1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164" fontId="0" fillId="0" borderId="0" xfId="42" applyNumberFormat="1" applyFont="1" applyAlignment="1">
      <alignment/>
    </xf>
    <xf numFmtId="19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NumberFormat="1" applyFont="1" applyAlignment="1" quotePrefix="1">
      <alignment/>
    </xf>
    <xf numFmtId="191" fontId="0" fillId="0" borderId="0" xfId="44" applyNumberFormat="1" applyFont="1" applyAlignment="1">
      <alignment/>
    </xf>
    <xf numFmtId="173" fontId="0" fillId="0" borderId="0" xfId="42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3" fontId="0" fillId="0" borderId="0" xfId="42" applyFont="1" applyAlignment="1">
      <alignment/>
    </xf>
    <xf numFmtId="0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4" fontId="0" fillId="0" borderId="0" xfId="44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J39" sqref="J39"/>
    </sheetView>
  </sheetViews>
  <sheetFormatPr defaultColWidth="9.140625" defaultRowHeight="12.75"/>
  <cols>
    <col min="1" max="1" width="7.28125" style="0" customWidth="1"/>
    <col min="2" max="2" width="15.00390625" style="0" customWidth="1"/>
    <col min="4" max="4" width="12.140625" style="0" customWidth="1"/>
    <col min="5" max="5" width="12.28125" style="0" customWidth="1"/>
    <col min="6" max="6" width="16.8515625" style="0" customWidth="1"/>
    <col min="10" max="10" width="15.140625" style="0" customWidth="1"/>
    <col min="11" max="11" width="11.28125" style="0" bestFit="1" customWidth="1"/>
  </cols>
  <sheetData>
    <row r="1" ht="12">
      <c r="A1" s="31" t="s">
        <v>76</v>
      </c>
    </row>
    <row r="2" ht="12">
      <c r="A2" s="14" t="s">
        <v>59</v>
      </c>
    </row>
    <row r="7" ht="12">
      <c r="I7" t="s">
        <v>11</v>
      </c>
    </row>
    <row r="8" ht="12.75" thickBot="1"/>
    <row r="9" spans="1:10" ht="12.75">
      <c r="A9" s="1" t="s">
        <v>1</v>
      </c>
      <c r="B9" s="1"/>
      <c r="C9" s="1"/>
      <c r="D9" s="1"/>
      <c r="E9" s="1"/>
      <c r="F9" s="1" t="s">
        <v>7</v>
      </c>
      <c r="I9" s="28" t="s">
        <v>12</v>
      </c>
      <c r="J9" s="28"/>
    </row>
    <row r="10" spans="1:10" ht="12">
      <c r="A10" s="1" t="s">
        <v>2</v>
      </c>
      <c r="B10" s="1" t="s">
        <v>60</v>
      </c>
      <c r="C10" s="1" t="s">
        <v>61</v>
      </c>
      <c r="D10" s="1" t="s">
        <v>4</v>
      </c>
      <c r="E10" s="1" t="s">
        <v>6</v>
      </c>
      <c r="F10" s="1" t="s">
        <v>8</v>
      </c>
      <c r="I10" s="6" t="s">
        <v>13</v>
      </c>
      <c r="J10" s="6">
        <v>0.9695792700275411</v>
      </c>
    </row>
    <row r="11" spans="9:10" ht="12">
      <c r="I11" s="6" t="s">
        <v>14</v>
      </c>
      <c r="J11" s="6">
        <v>0.9400839608671394</v>
      </c>
    </row>
    <row r="12" spans="9:10" ht="12">
      <c r="I12" s="6" t="s">
        <v>15</v>
      </c>
      <c r="J12" s="6">
        <v>0.8801679217342788</v>
      </c>
    </row>
    <row r="13" spans="1:10" ht="12">
      <c r="A13">
        <v>1</v>
      </c>
      <c r="B13" s="14"/>
      <c r="C13">
        <v>30</v>
      </c>
      <c r="D13" s="35">
        <v>21745</v>
      </c>
      <c r="E13" s="34">
        <v>7128255.64</v>
      </c>
      <c r="F13" s="9">
        <f aca="true" t="shared" si="0" ref="F13:F18">E13/D13</f>
        <v>327.81125040239135</v>
      </c>
      <c r="I13" s="6" t="s">
        <v>16</v>
      </c>
      <c r="J13" s="6">
        <v>108.68159481022607</v>
      </c>
    </row>
    <row r="14" spans="1:10" ht="12.75" thickBot="1">
      <c r="A14">
        <v>2</v>
      </c>
      <c r="B14" s="14"/>
      <c r="C14">
        <v>40</v>
      </c>
      <c r="D14" s="35">
        <v>29974</v>
      </c>
      <c r="E14" s="4">
        <v>18289725.79</v>
      </c>
      <c r="F14" s="9">
        <f t="shared" si="0"/>
        <v>610.1863545072396</v>
      </c>
      <c r="I14" s="7" t="s">
        <v>17</v>
      </c>
      <c r="J14" s="7">
        <v>3</v>
      </c>
    </row>
    <row r="15" spans="1:6" ht="12">
      <c r="A15">
        <v>3</v>
      </c>
      <c r="C15">
        <v>45</v>
      </c>
      <c r="D15" s="35">
        <v>2273</v>
      </c>
      <c r="E15" s="4">
        <v>2170029.81</v>
      </c>
      <c r="F15" s="9">
        <f t="shared" si="0"/>
        <v>954.6985525736911</v>
      </c>
    </row>
    <row r="16" spans="1:9" ht="12.75" thickBot="1">
      <c r="A16">
        <v>4</v>
      </c>
      <c r="B16" s="2"/>
      <c r="C16">
        <v>50</v>
      </c>
      <c r="D16" s="35">
        <v>2313</v>
      </c>
      <c r="E16" s="4">
        <v>1685449.69</v>
      </c>
      <c r="F16" s="9">
        <f t="shared" si="0"/>
        <v>728.6855555555555</v>
      </c>
      <c r="I16" t="s">
        <v>18</v>
      </c>
    </row>
    <row r="17" spans="1:14" ht="12.75">
      <c r="A17">
        <v>5</v>
      </c>
      <c r="C17">
        <v>55</v>
      </c>
      <c r="D17" s="35">
        <v>89</v>
      </c>
      <c r="E17" s="4">
        <v>125038.02</v>
      </c>
      <c r="F17" s="9">
        <f t="shared" si="0"/>
        <v>1404.921573033708</v>
      </c>
      <c r="I17" s="27"/>
      <c r="J17" s="27" t="s">
        <v>22</v>
      </c>
      <c r="K17" s="27" t="s">
        <v>23</v>
      </c>
      <c r="L17" s="27" t="s">
        <v>24</v>
      </c>
      <c r="M17" s="27" t="s">
        <v>25</v>
      </c>
      <c r="N17" s="27" t="s">
        <v>26</v>
      </c>
    </row>
    <row r="18" spans="1:14" ht="12">
      <c r="A18">
        <v>6</v>
      </c>
      <c r="C18">
        <v>60</v>
      </c>
      <c r="D18" s="35">
        <v>69</v>
      </c>
      <c r="E18" s="4">
        <v>92873.44</v>
      </c>
      <c r="F18" s="9">
        <f t="shared" si="0"/>
        <v>1345.991884057971</v>
      </c>
      <c r="I18" s="6" t="s">
        <v>19</v>
      </c>
      <c r="J18" s="6">
        <v>1</v>
      </c>
      <c r="K18" s="6">
        <v>185325.65883564326</v>
      </c>
      <c r="L18" s="6">
        <v>185325.65883564326</v>
      </c>
      <c r="M18" s="6">
        <v>15.690021811731482</v>
      </c>
      <c r="N18" s="6">
        <v>0.15742985354361438</v>
      </c>
    </row>
    <row r="19" spans="1:14" ht="12">
      <c r="A19">
        <v>7</v>
      </c>
      <c r="D19" s="35"/>
      <c r="E19" s="4"/>
      <c r="F19" s="9"/>
      <c r="I19" s="6" t="s">
        <v>20</v>
      </c>
      <c r="J19" s="6">
        <v>1</v>
      </c>
      <c r="K19" s="6">
        <v>11811.689050494158</v>
      </c>
      <c r="L19" s="6">
        <v>11811.689050494158</v>
      </c>
      <c r="M19" s="6"/>
      <c r="N19" s="6"/>
    </row>
    <row r="20" spans="9:14" ht="12.75" thickBot="1">
      <c r="I20" s="7" t="s">
        <v>10</v>
      </c>
      <c r="J20" s="7">
        <v>2</v>
      </c>
      <c r="K20" s="7">
        <v>197137.34788613743</v>
      </c>
      <c r="L20" s="7"/>
      <c r="M20" s="7"/>
      <c r="N20" s="7"/>
    </row>
    <row r="21" ht="12.75" thickBot="1"/>
    <row r="22" spans="1:17" ht="12.75">
      <c r="A22">
        <v>8</v>
      </c>
      <c r="B22" t="s">
        <v>10</v>
      </c>
      <c r="D22" s="3">
        <f>SUM(D13:D19)</f>
        <v>56463</v>
      </c>
      <c r="E22" s="13">
        <f>SUM(E13:E19)</f>
        <v>29491372.39</v>
      </c>
      <c r="F22" s="9">
        <f>E22/D22</f>
        <v>522.3132385810177</v>
      </c>
      <c r="I22" s="27"/>
      <c r="J22" s="27" t="s">
        <v>27</v>
      </c>
      <c r="K22" s="27" t="s">
        <v>16</v>
      </c>
      <c r="L22" s="27" t="s">
        <v>28</v>
      </c>
      <c r="M22" s="27" t="s">
        <v>29</v>
      </c>
      <c r="N22" s="27" t="s">
        <v>30</v>
      </c>
      <c r="O22" s="27" t="s">
        <v>31</v>
      </c>
      <c r="P22" s="27" t="s">
        <v>32</v>
      </c>
      <c r="Q22" s="27" t="s">
        <v>33</v>
      </c>
    </row>
    <row r="23" spans="2:17" ht="12">
      <c r="B23" s="2"/>
      <c r="D23" s="3"/>
      <c r="E23" s="4"/>
      <c r="F23" s="5"/>
      <c r="I23" s="6" t="s">
        <v>21</v>
      </c>
      <c r="J23" s="6">
        <v>-896.9169759382049</v>
      </c>
      <c r="K23" s="6">
        <v>390.7790495681527</v>
      </c>
      <c r="L23" s="6">
        <v>-2.29520230659597</v>
      </c>
      <c r="M23" s="6">
        <v>0.2615816087132038</v>
      </c>
      <c r="N23" s="6">
        <v>-5862.235585504003</v>
      </c>
      <c r="O23" s="6">
        <v>4068.4016336275936</v>
      </c>
      <c r="P23" s="6">
        <v>-5862.235585504003</v>
      </c>
      <c r="Q23" s="6">
        <v>4068.4016336275936</v>
      </c>
    </row>
    <row r="24" spans="9:17" ht="12.75" thickBot="1">
      <c r="I24" s="7" t="s">
        <v>34</v>
      </c>
      <c r="J24" s="7">
        <v>39.85606161128641</v>
      </c>
      <c r="K24" s="7">
        <v>10.061960495064351</v>
      </c>
      <c r="L24" s="7">
        <v>3.961063217335908</v>
      </c>
      <c r="M24" s="7">
        <v>0.15742985354361436</v>
      </c>
      <c r="N24" s="7">
        <v>-87.99326846429032</v>
      </c>
      <c r="O24" s="7">
        <v>167.70539168686315</v>
      </c>
      <c r="P24" s="7">
        <v>-87.99326846429032</v>
      </c>
      <c r="Q24" s="7">
        <v>167.70539168686315</v>
      </c>
    </row>
    <row r="25" spans="1:6" ht="12">
      <c r="A25">
        <v>9</v>
      </c>
      <c r="B25" s="14" t="s">
        <v>62</v>
      </c>
      <c r="F25" s="3">
        <v>65640</v>
      </c>
    </row>
    <row r="26" spans="1:6" ht="12">
      <c r="A26">
        <v>10</v>
      </c>
      <c r="B26" s="14" t="s">
        <v>77</v>
      </c>
      <c r="F26" s="17">
        <v>327.81</v>
      </c>
    </row>
    <row r="27" ht="12">
      <c r="F27" s="12" t="s">
        <v>56</v>
      </c>
    </row>
    <row r="28" spans="1:6" ht="12">
      <c r="A28">
        <v>11</v>
      </c>
      <c r="B28" t="s">
        <v>55</v>
      </c>
      <c r="F28" s="13">
        <f>F25*F26</f>
        <v>21517448.4</v>
      </c>
    </row>
    <row r="29" spans="1:6" ht="12">
      <c r="A29">
        <v>12</v>
      </c>
      <c r="B29" s="14" t="s">
        <v>63</v>
      </c>
      <c r="F29" s="13">
        <v>42736741</v>
      </c>
    </row>
    <row r="30" ht="12">
      <c r="F30" s="12" t="s">
        <v>56</v>
      </c>
    </row>
    <row r="31" spans="1:6" ht="12">
      <c r="A31">
        <v>13</v>
      </c>
      <c r="B31" s="14" t="s">
        <v>64</v>
      </c>
      <c r="F31" s="10">
        <f>+F28/F29</f>
        <v>0.5034882842376773</v>
      </c>
    </row>
    <row r="32" ht="12">
      <c r="I32" s="21"/>
    </row>
    <row r="33" ht="12">
      <c r="F33" s="21"/>
    </row>
    <row r="35" ht="12">
      <c r="F35" s="10"/>
    </row>
    <row r="42" spans="10:11" ht="12">
      <c r="J42" s="41"/>
      <c r="K42" s="20"/>
    </row>
    <row r="43" ht="12">
      <c r="K43" s="20"/>
    </row>
    <row r="45" ht="12">
      <c r="K45" s="20"/>
    </row>
    <row r="46" ht="12">
      <c r="K46" s="20"/>
    </row>
    <row r="48" ht="12">
      <c r="K48" s="2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zoomScalePageLayoutView="0" workbookViewId="0" topLeftCell="A1">
      <selection activeCell="A1" sqref="A1"/>
    </sheetView>
  </sheetViews>
  <sheetFormatPr defaultColWidth="12.7109375" defaultRowHeight="12.75"/>
  <sheetData>
    <row r="1" ht="12">
      <c r="A1" t="str">
        <f>'Act 364'!A1</f>
        <v>Meade County RECC</v>
      </c>
    </row>
    <row r="2" ht="12">
      <c r="A2" t="s">
        <v>0</v>
      </c>
    </row>
    <row r="7" ht="12">
      <c r="J7" t="s">
        <v>11</v>
      </c>
    </row>
    <row r="8" ht="12.75" thickBot="1"/>
    <row r="9" spans="1:11" ht="12.75">
      <c r="A9" s="1" t="s">
        <v>1</v>
      </c>
      <c r="B9" s="1"/>
      <c r="C9" s="1"/>
      <c r="D9" s="1"/>
      <c r="E9" s="1"/>
      <c r="F9" s="1" t="s">
        <v>7</v>
      </c>
      <c r="G9" s="15"/>
      <c r="J9" s="28" t="s">
        <v>12</v>
      </c>
      <c r="K9" s="28"/>
    </row>
    <row r="10" spans="1:11" ht="12">
      <c r="A10" s="1" t="s">
        <v>2</v>
      </c>
      <c r="B10" s="1" t="s">
        <v>3</v>
      </c>
      <c r="C10" s="1" t="s">
        <v>5</v>
      </c>
      <c r="D10" s="1" t="s">
        <v>4</v>
      </c>
      <c r="E10" s="1" t="s">
        <v>6</v>
      </c>
      <c r="F10" s="1" t="s">
        <v>8</v>
      </c>
      <c r="G10" s="1"/>
      <c r="J10" s="6" t="s">
        <v>13</v>
      </c>
      <c r="K10" s="6">
        <v>0.9952395540537292</v>
      </c>
    </row>
    <row r="11" spans="10:11" ht="12">
      <c r="J11" s="6" t="s">
        <v>14</v>
      </c>
      <c r="K11" s="6">
        <v>0.9905017699530657</v>
      </c>
    </row>
    <row r="12" spans="10:11" ht="12">
      <c r="J12" s="6" t="s">
        <v>15</v>
      </c>
      <c r="K12" s="6">
        <v>0.9810035399061314</v>
      </c>
    </row>
    <row r="13" spans="1:11" ht="12">
      <c r="A13">
        <v>1</v>
      </c>
      <c r="B13" t="s">
        <v>9</v>
      </c>
      <c r="C13">
        <v>184</v>
      </c>
      <c r="D13" s="3">
        <v>12969486</v>
      </c>
      <c r="E13" s="23">
        <v>5403649.29</v>
      </c>
      <c r="F13" s="5">
        <f>E13/D13</f>
        <v>0.41664328794525857</v>
      </c>
      <c r="G13" s="11"/>
      <c r="H13" s="29"/>
      <c r="J13" s="6" t="s">
        <v>16</v>
      </c>
      <c r="K13" s="6">
        <v>0.07165122902635697</v>
      </c>
    </row>
    <row r="14" spans="1:11" ht="12.75" thickBot="1">
      <c r="A14">
        <v>2</v>
      </c>
      <c r="B14" t="s">
        <v>74</v>
      </c>
      <c r="C14">
        <v>524</v>
      </c>
      <c r="D14" s="3">
        <v>348269</v>
      </c>
      <c r="E14" s="23">
        <v>415876.14</v>
      </c>
      <c r="F14" s="5">
        <f>E14/D14</f>
        <v>1.1941233356974064</v>
      </c>
      <c r="G14" s="11"/>
      <c r="H14" s="29"/>
      <c r="J14" s="7" t="s">
        <v>17</v>
      </c>
      <c r="K14" s="7">
        <v>3</v>
      </c>
    </row>
    <row r="15" spans="1:8" ht="12">
      <c r="A15">
        <v>3</v>
      </c>
      <c r="B15" t="s">
        <v>73</v>
      </c>
      <c r="C15">
        <v>140</v>
      </c>
      <c r="D15" s="3">
        <v>4383495</v>
      </c>
      <c r="E15" s="23">
        <v>909774.08</v>
      </c>
      <c r="F15" s="5">
        <f>E15/D15</f>
        <v>0.2075453673381628</v>
      </c>
      <c r="G15" s="11"/>
      <c r="H15" s="29"/>
    </row>
    <row r="16" spans="1:10" ht="12.75" thickBot="1">
      <c r="A16">
        <v>4</v>
      </c>
      <c r="D16" s="3"/>
      <c r="E16" s="23"/>
      <c r="F16" s="5"/>
      <c r="G16" s="11"/>
      <c r="H16" s="29"/>
      <c r="J16" t="s">
        <v>18</v>
      </c>
    </row>
    <row r="17" spans="1:15" ht="12.75">
      <c r="A17">
        <v>5</v>
      </c>
      <c r="D17" s="35"/>
      <c r="E17" s="40"/>
      <c r="F17" s="5"/>
      <c r="G17" s="11"/>
      <c r="H17" s="26"/>
      <c r="J17" s="27"/>
      <c r="K17" s="27" t="s">
        <v>22</v>
      </c>
      <c r="L17" s="27" t="s">
        <v>23</v>
      </c>
      <c r="M17" s="27" t="s">
        <v>24</v>
      </c>
      <c r="N17" s="27" t="s">
        <v>25</v>
      </c>
      <c r="O17" s="27" t="s">
        <v>26</v>
      </c>
    </row>
    <row r="18" spans="1:15" ht="12">
      <c r="A18">
        <v>6</v>
      </c>
      <c r="D18" s="3"/>
      <c r="E18" s="4"/>
      <c r="F18" s="5"/>
      <c r="G18" s="11"/>
      <c r="H18" s="24"/>
      <c r="J18" s="6" t="s">
        <v>19</v>
      </c>
      <c r="K18" s="6">
        <v>1</v>
      </c>
      <c r="L18" s="6">
        <v>0.5353771856145946</v>
      </c>
      <c r="M18" s="6">
        <v>0.5353771856145946</v>
      </c>
      <c r="N18" s="6">
        <v>104.28277321760193</v>
      </c>
      <c r="O18" s="6">
        <v>0.06214287999940272</v>
      </c>
    </row>
    <row r="19" spans="1:15" ht="12">
      <c r="A19">
        <v>7</v>
      </c>
      <c r="D19" s="3"/>
      <c r="E19" s="23"/>
      <c r="F19" s="5"/>
      <c r="G19" s="11"/>
      <c r="H19" s="24"/>
      <c r="J19" s="6" t="s">
        <v>20</v>
      </c>
      <c r="K19" s="6">
        <v>1</v>
      </c>
      <c r="L19" s="6">
        <v>0.00513389862098746</v>
      </c>
      <c r="M19" s="6">
        <v>0.00513389862098746</v>
      </c>
      <c r="N19" s="6"/>
      <c r="O19" s="6"/>
    </row>
    <row r="20" spans="1:15" ht="12.75" thickBot="1">
      <c r="A20">
        <v>8</v>
      </c>
      <c r="D20" s="3"/>
      <c r="E20" s="23"/>
      <c r="F20" s="5"/>
      <c r="G20" s="11"/>
      <c r="H20" s="24"/>
      <c r="J20" s="7" t="s">
        <v>10</v>
      </c>
      <c r="K20" s="7">
        <v>2</v>
      </c>
      <c r="L20" s="7">
        <v>0.540511084235582</v>
      </c>
      <c r="M20" s="7"/>
      <c r="N20" s="7"/>
      <c r="O20" s="7"/>
    </row>
    <row r="21" spans="1:8" ht="12.75" thickBot="1">
      <c r="A21">
        <v>9</v>
      </c>
      <c r="D21" s="3"/>
      <c r="E21" s="4"/>
      <c r="F21" s="5"/>
      <c r="G21" s="11"/>
      <c r="H21" s="24"/>
    </row>
    <row r="22" spans="4:18" ht="12.75">
      <c r="D22" s="3"/>
      <c r="E22" s="4"/>
      <c r="F22" s="5"/>
      <c r="G22" s="11"/>
      <c r="H22" s="24"/>
      <c r="J22" s="27"/>
      <c r="K22" s="27" t="s">
        <v>27</v>
      </c>
      <c r="L22" s="27" t="s">
        <v>16</v>
      </c>
      <c r="M22" s="27" t="s">
        <v>28</v>
      </c>
      <c r="N22" s="27" t="s">
        <v>29</v>
      </c>
      <c r="O22" s="27" t="s">
        <v>30</v>
      </c>
      <c r="P22" s="27" t="s">
        <v>31</v>
      </c>
      <c r="Q22" s="27" t="s">
        <v>32</v>
      </c>
      <c r="R22" s="27" t="s">
        <v>33</v>
      </c>
    </row>
    <row r="23" spans="4:18" ht="12">
      <c r="D23" s="3"/>
      <c r="E23" s="4"/>
      <c r="J23" s="6" t="s">
        <v>21</v>
      </c>
      <c r="K23" s="6">
        <v>-0.08979910696720028</v>
      </c>
      <c r="L23" s="6">
        <v>0.07971964730765531</v>
      </c>
      <c r="M23" s="6">
        <v>-1.1264363303144853</v>
      </c>
      <c r="N23" s="6">
        <v>0.46219157062139116</v>
      </c>
      <c r="O23" s="6">
        <v>-1.1027332669795036</v>
      </c>
      <c r="P23" s="6">
        <v>0.9231350530451029</v>
      </c>
      <c r="Q23" s="6">
        <v>-1.1027332669795036</v>
      </c>
      <c r="R23" s="6">
        <v>0.9231350530451029</v>
      </c>
    </row>
    <row r="24" spans="4:18" ht="12.75" thickBot="1">
      <c r="D24" s="3"/>
      <c r="E24" s="4"/>
      <c r="J24" s="7" t="s">
        <v>34</v>
      </c>
      <c r="K24" s="7">
        <v>0.0024619213583519203</v>
      </c>
      <c r="L24" s="7">
        <v>0.0002410837232937771</v>
      </c>
      <c r="M24" s="7">
        <v>10.211893713587209</v>
      </c>
      <c r="N24" s="7">
        <v>0.06214287999940272</v>
      </c>
      <c r="O24" s="7">
        <v>-0.0006013377878506796</v>
      </c>
      <c r="P24" s="7">
        <v>0.005525180504554521</v>
      </c>
      <c r="Q24" s="7">
        <v>-0.0006013377878506796</v>
      </c>
      <c r="R24" s="7">
        <v>0.005525180504554521</v>
      </c>
    </row>
    <row r="25" spans="4:6" ht="12">
      <c r="D25" s="3" t="s">
        <v>35</v>
      </c>
      <c r="E25" s="4"/>
      <c r="F25">
        <v>103</v>
      </c>
    </row>
    <row r="26" spans="4:6" ht="12">
      <c r="D26" s="3" t="s">
        <v>36</v>
      </c>
      <c r="E26" s="4"/>
      <c r="F26" s="18">
        <f>$K$23+$K$24*F25</f>
        <v>0.16377879294304754</v>
      </c>
    </row>
    <row r="27" spans="4:6" ht="12">
      <c r="D27" s="3" t="s">
        <v>75</v>
      </c>
      <c r="E27" s="4"/>
      <c r="F27" s="8">
        <v>2970</v>
      </c>
    </row>
    <row r="28" spans="4:6" ht="12">
      <c r="D28" s="3" t="s">
        <v>38</v>
      </c>
      <c r="E28" s="4"/>
      <c r="F28" s="8">
        <v>5280</v>
      </c>
    </row>
    <row r="29" spans="4:6" ht="12">
      <c r="D29" s="3" t="s">
        <v>37</v>
      </c>
      <c r="E29" s="4"/>
      <c r="F29" s="8">
        <f>+F28*F27*2</f>
        <v>31363200</v>
      </c>
    </row>
    <row r="30" spans="4:6" ht="12">
      <c r="D30" s="3" t="s">
        <v>39</v>
      </c>
      <c r="E30" s="4"/>
      <c r="F30" s="4">
        <f>+F29*F26</f>
        <v>5136627.038831389</v>
      </c>
    </row>
    <row r="31" spans="4:6" ht="12">
      <c r="D31" s="3" t="s">
        <v>40</v>
      </c>
      <c r="E31" s="4"/>
      <c r="F31" s="4">
        <v>17361134</v>
      </c>
    </row>
    <row r="32" spans="4:6" ht="12">
      <c r="D32" s="3"/>
      <c r="F32" s="12" t="s">
        <v>42</v>
      </c>
    </row>
    <row r="33" spans="4:6" ht="12">
      <c r="D33" s="3" t="s">
        <v>41</v>
      </c>
      <c r="F33" s="10">
        <f>+F30/F31</f>
        <v>0.29586932736256677</v>
      </c>
    </row>
    <row r="34" spans="4:6" ht="12">
      <c r="D34" s="3"/>
      <c r="F34" s="10"/>
    </row>
    <row r="35" ht="12">
      <c r="D35" s="3"/>
    </row>
    <row r="36" spans="4:7" ht="12">
      <c r="D36" s="3"/>
      <c r="E36" s="23"/>
      <c r="F36" s="5"/>
      <c r="G36" s="11"/>
    </row>
    <row r="37" spans="4:7" ht="12">
      <c r="D37" s="3"/>
      <c r="E37" s="23"/>
      <c r="F37" s="5"/>
      <c r="G37" s="11"/>
    </row>
    <row r="38" spans="4:7" ht="12">
      <c r="D38" s="3"/>
      <c r="E38" s="23"/>
      <c r="F38" s="5"/>
      <c r="G38" s="11"/>
    </row>
    <row r="39" spans="4:7" ht="12">
      <c r="D39" s="3"/>
      <c r="E39" s="23"/>
      <c r="F39" s="5"/>
      <c r="G39" s="11"/>
    </row>
    <row r="40" spans="4:7" ht="12">
      <c r="D40" s="3"/>
      <c r="E40" s="23"/>
      <c r="F40" s="5"/>
      <c r="G40" s="11"/>
    </row>
    <row r="41" ht="12">
      <c r="D41" s="3"/>
    </row>
    <row r="42" ht="12">
      <c r="D42" s="3"/>
    </row>
    <row r="43" ht="12">
      <c r="D43" s="3"/>
    </row>
    <row r="44" ht="12">
      <c r="D44" s="3"/>
    </row>
    <row r="46" spans="4:8" ht="12">
      <c r="D46" s="3"/>
      <c r="E46" s="4"/>
      <c r="F46" s="5"/>
      <c r="G46" s="11"/>
      <c r="H46" s="11"/>
    </row>
    <row r="47" spans="4:8" ht="12">
      <c r="D47" s="3"/>
      <c r="E47" s="4"/>
      <c r="F47" s="5"/>
      <c r="G47" s="11"/>
      <c r="H47" s="11"/>
    </row>
    <row r="48" spans="4:8" ht="12">
      <c r="D48" s="3"/>
      <c r="E48" s="4"/>
      <c r="F48" s="5"/>
      <c r="G48" s="11"/>
      <c r="H48" s="11"/>
    </row>
    <row r="49" spans="4:8" ht="12">
      <c r="D49" s="3"/>
      <c r="E49" s="4"/>
      <c r="F49" s="5"/>
      <c r="G49" s="11"/>
      <c r="H49" s="11"/>
    </row>
    <row r="50" spans="4:8" ht="12">
      <c r="D50" s="3"/>
      <c r="E50" s="4"/>
      <c r="F50" s="5"/>
      <c r="G50" s="11"/>
      <c r="H50" s="11"/>
    </row>
    <row r="51" spans="4:8" ht="12">
      <c r="D51" s="3"/>
      <c r="E51" s="4"/>
      <c r="F51" s="5"/>
      <c r="G51" s="11"/>
      <c r="H51" s="11"/>
    </row>
    <row r="52" spans="4:10" ht="12">
      <c r="D52" s="3"/>
      <c r="E52" s="4"/>
      <c r="F52" s="5"/>
      <c r="G52" s="11"/>
      <c r="H52" s="11"/>
      <c r="I52" s="11"/>
      <c r="J52" s="11"/>
    </row>
    <row r="53" spans="4:7" ht="12">
      <c r="D53" s="3"/>
      <c r="E53" s="4"/>
      <c r="F53" s="5"/>
      <c r="G53" s="11"/>
    </row>
    <row r="54" spans="4:7" ht="12">
      <c r="D54" s="3"/>
      <c r="E54" s="4"/>
      <c r="F54" s="5"/>
      <c r="G54" s="11"/>
    </row>
    <row r="55" spans="4:7" ht="12">
      <c r="D55" s="3"/>
      <c r="E55" s="4"/>
      <c r="F55" s="5"/>
      <c r="G55" s="11"/>
    </row>
    <row r="56" spans="4:7" ht="12">
      <c r="D56" s="3"/>
      <c r="E56" s="4"/>
      <c r="F56" s="5"/>
      <c r="G56" s="11"/>
    </row>
    <row r="57" ht="12">
      <c r="E57" s="23"/>
    </row>
    <row r="59" spans="4:5" ht="12">
      <c r="D59" s="3"/>
      <c r="E59" s="21"/>
    </row>
    <row r="60" ht="12">
      <c r="D60" s="3"/>
    </row>
    <row r="63" spans="2:5" ht="12">
      <c r="B63" s="2"/>
      <c r="D63" s="21"/>
      <c r="E63" s="19"/>
    </row>
    <row r="64" spans="2:5" ht="12">
      <c r="B64" s="2"/>
      <c r="E64" s="19"/>
    </row>
    <row r="65" spans="2:5" ht="12">
      <c r="B65" s="2"/>
      <c r="E65" s="19"/>
    </row>
    <row r="66" spans="2:5" ht="12">
      <c r="B66" s="2"/>
      <c r="E66" s="19"/>
    </row>
    <row r="67" spans="2:5" ht="12">
      <c r="B67" s="2"/>
      <c r="E67" s="19"/>
    </row>
    <row r="68" spans="2:5" ht="12">
      <c r="B68" s="2"/>
      <c r="E68" s="19"/>
    </row>
    <row r="69" spans="2:5" ht="12">
      <c r="B69" s="2"/>
      <c r="E69" s="19"/>
    </row>
    <row r="70" spans="2:5" ht="12">
      <c r="B70" s="2"/>
      <c r="E70" s="19"/>
    </row>
    <row r="71" spans="2:5" ht="12">
      <c r="B71" s="2"/>
      <c r="E71" s="19"/>
    </row>
    <row r="72" spans="2:5" ht="12">
      <c r="B72" s="2"/>
      <c r="E72" s="19"/>
    </row>
    <row r="75" ht="12">
      <c r="E75" s="19"/>
    </row>
    <row r="76" ht="12">
      <c r="E76" s="22"/>
    </row>
    <row r="77" ht="12">
      <c r="E77" s="19"/>
    </row>
    <row r="78" ht="12">
      <c r="E78" s="2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F29" sqref="F29"/>
    </sheetView>
  </sheetViews>
  <sheetFormatPr defaultColWidth="9.140625" defaultRowHeight="12.75"/>
  <cols>
    <col min="2" max="2" width="22.57421875" style="0" customWidth="1"/>
    <col min="5" max="5" width="11.421875" style="0" customWidth="1"/>
    <col min="6" max="6" width="14.7109375" style="0" customWidth="1"/>
    <col min="7" max="7" width="12.421875" style="0" customWidth="1"/>
  </cols>
  <sheetData>
    <row r="1" ht="12">
      <c r="A1" t="str">
        <f>'Act 364'!A1</f>
        <v>Meade County RECC</v>
      </c>
    </row>
    <row r="2" ht="12">
      <c r="A2" s="14" t="s">
        <v>43</v>
      </c>
    </row>
    <row r="7" ht="12">
      <c r="I7" t="s">
        <v>11</v>
      </c>
    </row>
    <row r="8" ht="12.75" thickBot="1"/>
    <row r="9" spans="1:10" ht="12.75">
      <c r="A9" s="1" t="s">
        <v>1</v>
      </c>
      <c r="B9" s="1"/>
      <c r="C9" s="15" t="s">
        <v>52</v>
      </c>
      <c r="D9" s="1"/>
      <c r="E9" s="1"/>
      <c r="F9" s="1" t="s">
        <v>7</v>
      </c>
      <c r="I9" s="28" t="s">
        <v>12</v>
      </c>
      <c r="J9" s="28"/>
    </row>
    <row r="10" spans="1:10" ht="12">
      <c r="A10" s="1" t="s">
        <v>2</v>
      </c>
      <c r="B10" s="1" t="s">
        <v>44</v>
      </c>
      <c r="C10" s="1" t="s">
        <v>53</v>
      </c>
      <c r="D10" s="1" t="s">
        <v>4</v>
      </c>
      <c r="E10" s="1" t="s">
        <v>6</v>
      </c>
      <c r="F10" s="1" t="s">
        <v>8</v>
      </c>
      <c r="I10" s="6" t="s">
        <v>13</v>
      </c>
      <c r="J10" s="6">
        <v>0.9232903139728569</v>
      </c>
    </row>
    <row r="11" spans="9:10" ht="12">
      <c r="I11" s="6" t="s">
        <v>14</v>
      </c>
      <c r="J11" s="6">
        <v>0.8524650038760966</v>
      </c>
    </row>
    <row r="12" spans="9:10" ht="12">
      <c r="I12" s="6" t="s">
        <v>15</v>
      </c>
      <c r="J12" s="6">
        <v>0.8313885758583961</v>
      </c>
    </row>
    <row r="13" spans="1:10" ht="12">
      <c r="A13">
        <v>1</v>
      </c>
      <c r="B13" s="32" t="s">
        <v>45</v>
      </c>
      <c r="C13">
        <v>1.5</v>
      </c>
      <c r="D13" s="3">
        <f>144+110</f>
        <v>254</v>
      </c>
      <c r="E13" s="4">
        <f>54669+29760</f>
        <v>84429</v>
      </c>
      <c r="F13" s="9">
        <f aca="true" t="shared" si="0" ref="F13:F21">E13/D13</f>
        <v>332.3976377952756</v>
      </c>
      <c r="G13" s="25"/>
      <c r="H13" s="9"/>
      <c r="I13" s="6" t="s">
        <v>16</v>
      </c>
      <c r="J13" s="6">
        <v>116.08671010525985</v>
      </c>
    </row>
    <row r="14" spans="1:10" ht="12.75" thickBot="1">
      <c r="A14">
        <v>2</v>
      </c>
      <c r="B14" s="32" t="s">
        <v>78</v>
      </c>
      <c r="C14">
        <v>3</v>
      </c>
      <c r="D14" s="3">
        <f>48+420</f>
        <v>468</v>
      </c>
      <c r="E14" s="4">
        <f>3153+50255</f>
        <v>53408</v>
      </c>
      <c r="F14" s="9">
        <f t="shared" si="0"/>
        <v>114.11965811965813</v>
      </c>
      <c r="G14" s="25"/>
      <c r="H14" s="9"/>
      <c r="I14" s="7" t="s">
        <v>17</v>
      </c>
      <c r="J14" s="7">
        <v>9</v>
      </c>
    </row>
    <row r="15" spans="1:8" ht="12">
      <c r="A15">
        <v>3</v>
      </c>
      <c r="B15" s="32" t="s">
        <v>79</v>
      </c>
      <c r="C15">
        <v>5</v>
      </c>
      <c r="D15" s="3">
        <f>137+694</f>
        <v>831</v>
      </c>
      <c r="E15" s="4">
        <f>15459+271632</f>
        <v>287091</v>
      </c>
      <c r="F15" s="9">
        <f t="shared" si="0"/>
        <v>345.4765342960289</v>
      </c>
      <c r="G15" s="25"/>
      <c r="H15" s="9"/>
    </row>
    <row r="16" spans="1:9" ht="12.75" thickBot="1">
      <c r="A16">
        <v>4</v>
      </c>
      <c r="B16" s="32" t="s">
        <v>46</v>
      </c>
      <c r="C16">
        <v>7.5</v>
      </c>
      <c r="D16" s="3">
        <f>6+51</f>
        <v>57</v>
      </c>
      <c r="E16" s="4">
        <f>721+10441</f>
        <v>11162</v>
      </c>
      <c r="F16" s="9">
        <f t="shared" si="0"/>
        <v>195.82456140350877</v>
      </c>
      <c r="G16" s="25"/>
      <c r="H16" s="9"/>
      <c r="I16" t="s">
        <v>18</v>
      </c>
    </row>
    <row r="17" spans="1:14" ht="12.75">
      <c r="A17">
        <v>5</v>
      </c>
      <c r="B17" s="14" t="s">
        <v>47</v>
      </c>
      <c r="C17">
        <v>10</v>
      </c>
      <c r="D17" s="3">
        <f>360+4053</f>
        <v>4413</v>
      </c>
      <c r="E17" s="4">
        <f>125219+1891515</f>
        <v>2016734</v>
      </c>
      <c r="F17" s="9">
        <f t="shared" si="0"/>
        <v>456.99841377747566</v>
      </c>
      <c r="G17" s="25"/>
      <c r="H17" s="9"/>
      <c r="I17" s="27"/>
      <c r="J17" s="27" t="s">
        <v>22</v>
      </c>
      <c r="K17" s="27" t="s">
        <v>23</v>
      </c>
      <c r="L17" s="27" t="s">
        <v>24</v>
      </c>
      <c r="M17" s="27" t="s">
        <v>25</v>
      </c>
      <c r="N17" s="27" t="s">
        <v>26</v>
      </c>
    </row>
    <row r="18" spans="1:14" ht="12">
      <c r="A18">
        <v>6</v>
      </c>
      <c r="B18" s="14" t="s">
        <v>49</v>
      </c>
      <c r="C18">
        <v>15</v>
      </c>
      <c r="D18" s="3">
        <f>238+10272</f>
        <v>10510</v>
      </c>
      <c r="E18" s="4">
        <f>113015+5686030</f>
        <v>5799045</v>
      </c>
      <c r="F18" s="9">
        <f t="shared" si="0"/>
        <v>551.7645099904853</v>
      </c>
      <c r="G18" s="25"/>
      <c r="H18" s="9"/>
      <c r="I18" s="6" t="s">
        <v>19</v>
      </c>
      <c r="J18" s="6">
        <v>1</v>
      </c>
      <c r="K18" s="6">
        <v>545060.3068270688</v>
      </c>
      <c r="L18" s="6">
        <v>545060.3068270688</v>
      </c>
      <c r="M18" s="6">
        <v>40.44636990481387</v>
      </c>
      <c r="N18" s="6">
        <v>0.0003816547544428567</v>
      </c>
    </row>
    <row r="19" spans="1:14" ht="12">
      <c r="A19">
        <v>7</v>
      </c>
      <c r="B19" s="14" t="s">
        <v>48</v>
      </c>
      <c r="C19">
        <v>25</v>
      </c>
      <c r="D19" s="3">
        <f>291+3563+40</f>
        <v>3894</v>
      </c>
      <c r="E19" s="4">
        <f>165673+2545017+68919</f>
        <v>2779609</v>
      </c>
      <c r="F19" s="9">
        <f t="shared" si="0"/>
        <v>713.8184386235233</v>
      </c>
      <c r="G19" s="25"/>
      <c r="H19" s="9"/>
      <c r="I19" s="6" t="s">
        <v>20</v>
      </c>
      <c r="J19" s="6">
        <v>7</v>
      </c>
      <c r="K19" s="6">
        <v>94332.86984143849</v>
      </c>
      <c r="L19" s="6">
        <v>13476.12426306264</v>
      </c>
      <c r="M19" s="6"/>
      <c r="N19" s="6"/>
    </row>
    <row r="20" spans="1:14" ht="12.75" thickBot="1">
      <c r="A20">
        <v>8</v>
      </c>
      <c r="B20" s="14" t="s">
        <v>50</v>
      </c>
      <c r="C20">
        <v>37.5</v>
      </c>
      <c r="D20" s="3">
        <f>220+386+77</f>
        <v>683</v>
      </c>
      <c r="E20" s="4">
        <f>153986+360406+80842</f>
        <v>595234</v>
      </c>
      <c r="F20" s="9">
        <f t="shared" si="0"/>
        <v>871.4992679355784</v>
      </c>
      <c r="G20" s="25"/>
      <c r="H20" s="9"/>
      <c r="I20" s="7" t="s">
        <v>10</v>
      </c>
      <c r="J20" s="7">
        <v>8</v>
      </c>
      <c r="K20" s="7">
        <v>639393.1766685073</v>
      </c>
      <c r="L20" s="7"/>
      <c r="M20" s="7"/>
      <c r="N20" s="7"/>
    </row>
    <row r="21" spans="1:8" ht="12.75" thickBot="1">
      <c r="A21">
        <v>9</v>
      </c>
      <c r="B21" s="14" t="s">
        <v>51</v>
      </c>
      <c r="C21">
        <v>50</v>
      </c>
      <c r="D21" s="3">
        <f>176+196+13</f>
        <v>385</v>
      </c>
      <c r="E21" s="4">
        <f>129384+194757+21291</f>
        <v>345432</v>
      </c>
      <c r="F21" s="9">
        <f t="shared" si="0"/>
        <v>897.225974025974</v>
      </c>
      <c r="G21" s="25"/>
      <c r="H21" s="9"/>
    </row>
    <row r="22" spans="1:17" ht="12.75">
      <c r="A22">
        <v>10</v>
      </c>
      <c r="B22" s="14"/>
      <c r="D22" s="3"/>
      <c r="E22" s="4"/>
      <c r="F22" s="9"/>
      <c r="G22" s="25"/>
      <c r="H22" s="9"/>
      <c r="I22" s="27"/>
      <c r="J22" s="27" t="s">
        <v>27</v>
      </c>
      <c r="K22" s="27" t="s">
        <v>16</v>
      </c>
      <c r="L22" s="27" t="s">
        <v>28</v>
      </c>
      <c r="M22" s="27" t="s">
        <v>29</v>
      </c>
      <c r="N22" s="27" t="s">
        <v>30</v>
      </c>
      <c r="O22" s="27" t="s">
        <v>31</v>
      </c>
      <c r="P22" s="27" t="s">
        <v>32</v>
      </c>
      <c r="Q22" s="27" t="s">
        <v>33</v>
      </c>
    </row>
    <row r="23" spans="2:17" ht="12">
      <c r="B23" s="14"/>
      <c r="D23" s="3"/>
      <c r="E23" s="4"/>
      <c r="F23" s="9"/>
      <c r="I23" s="6" t="s">
        <v>21</v>
      </c>
      <c r="J23" s="6">
        <v>233.211400106528</v>
      </c>
      <c r="K23" s="6">
        <v>56.80358962953274</v>
      </c>
      <c r="L23" s="6">
        <v>4.105575046005176</v>
      </c>
      <c r="M23" s="6">
        <v>0.0045410940781974935</v>
      </c>
      <c r="N23" s="6">
        <v>98.89225452756165</v>
      </c>
      <c r="O23" s="6">
        <v>367.53054568549436</v>
      </c>
      <c r="P23" s="6">
        <v>98.89225452756165</v>
      </c>
      <c r="Q23" s="6">
        <v>367.53054568549436</v>
      </c>
    </row>
    <row r="24" spans="2:17" ht="12.75" thickBot="1">
      <c r="B24" s="14"/>
      <c r="D24" s="3"/>
      <c r="E24" s="4"/>
      <c r="F24" s="9"/>
      <c r="I24" s="7" t="s">
        <v>34</v>
      </c>
      <c r="J24" s="7">
        <v>15.405970194231429</v>
      </c>
      <c r="K24" s="7">
        <v>2.422419080424149</v>
      </c>
      <c r="L24" s="7">
        <v>6.3597460566294535</v>
      </c>
      <c r="M24" s="7">
        <v>0.0003816547544428569</v>
      </c>
      <c r="N24" s="7">
        <v>9.677859290698137</v>
      </c>
      <c r="O24" s="7">
        <v>21.13408109776472</v>
      </c>
      <c r="P24" s="7">
        <v>9.677859290698137</v>
      </c>
      <c r="Q24" s="7">
        <v>21.13408109776472</v>
      </c>
    </row>
    <row r="25" spans="1:2" ht="12">
      <c r="A25">
        <v>11</v>
      </c>
      <c r="B25" s="14"/>
    </row>
    <row r="26" spans="2:6" ht="12">
      <c r="B26" t="s">
        <v>10</v>
      </c>
      <c r="D26" s="3">
        <f>SUM(D13:D24)</f>
        <v>21495</v>
      </c>
      <c r="E26" s="13">
        <f>SUM(E13:E24)</f>
        <v>11972144</v>
      </c>
      <c r="F26" s="9">
        <f>E26/D26</f>
        <v>556.973435682717</v>
      </c>
    </row>
    <row r="27" ht="12">
      <c r="B27" s="14"/>
    </row>
    <row r="28" spans="2:6" ht="12">
      <c r="B28" s="16" t="s">
        <v>72</v>
      </c>
      <c r="F28" s="3">
        <v>21883</v>
      </c>
    </row>
    <row r="29" spans="2:7" ht="12">
      <c r="B29" s="14" t="s">
        <v>54</v>
      </c>
      <c r="F29" s="17">
        <f>+$J$24*1.5+$J$23</f>
        <v>256.3203553978751</v>
      </c>
      <c r="G29" s="17">
        <f>F32/F28</f>
        <v>572.5536718000275</v>
      </c>
    </row>
    <row r="30" ht="12">
      <c r="F30" s="12" t="s">
        <v>56</v>
      </c>
    </row>
    <row r="31" spans="2:6" ht="12">
      <c r="B31" t="s">
        <v>55</v>
      </c>
      <c r="F31" s="13">
        <f>F28*F29</f>
        <v>5609058.337171701</v>
      </c>
    </row>
    <row r="32" spans="2:6" ht="12">
      <c r="B32" t="s">
        <v>57</v>
      </c>
      <c r="F32" s="13">
        <v>12529192</v>
      </c>
    </row>
    <row r="33" ht="12">
      <c r="F33" s="12" t="s">
        <v>56</v>
      </c>
    </row>
    <row r="34" spans="2:6" ht="12">
      <c r="B34" t="s">
        <v>58</v>
      </c>
      <c r="F34" s="10">
        <f>+F31/F32</f>
        <v>0.4476791749357581</v>
      </c>
    </row>
    <row r="35" spans="4:6" ht="12">
      <c r="D35" s="3"/>
      <c r="F35" s="10"/>
    </row>
    <row r="36" ht="12">
      <c r="G36" s="17"/>
    </row>
    <row r="37" spans="6:7" ht="12">
      <c r="F37" s="9"/>
      <c r="G37" s="36" t="s">
        <v>91</v>
      </c>
    </row>
    <row r="38" ht="12">
      <c r="G38" s="36" t="s">
        <v>92</v>
      </c>
    </row>
    <row r="39" ht="12">
      <c r="G39" s="36" t="s">
        <v>93</v>
      </c>
    </row>
    <row r="40" ht="12">
      <c r="G40" s="36" t="s">
        <v>94</v>
      </c>
    </row>
    <row r="41" spans="2:6" ht="12">
      <c r="B41" s="14"/>
      <c r="D41" s="3"/>
      <c r="E41" s="4"/>
      <c r="F41" s="9"/>
    </row>
    <row r="42" spans="2:6" ht="12">
      <c r="B42" s="37" t="s">
        <v>90</v>
      </c>
      <c r="D42" s="3"/>
      <c r="E42" s="4"/>
      <c r="F42" s="9">
        <f>F29*3</f>
        <v>768.9610661936254</v>
      </c>
    </row>
    <row r="43" spans="2:6" ht="12">
      <c r="B43" s="14"/>
      <c r="D43" s="3"/>
      <c r="E43" s="4"/>
      <c r="F43" s="9"/>
    </row>
    <row r="44" spans="2:7" ht="12">
      <c r="B44" s="37" t="s">
        <v>97</v>
      </c>
      <c r="D44" s="3"/>
      <c r="E44" s="4"/>
      <c r="F44" s="9">
        <v>1292.64</v>
      </c>
      <c r="G44" s="38">
        <f>F44/$F$29</f>
        <v>5.043064168639632</v>
      </c>
    </row>
    <row r="45" spans="2:6" ht="12">
      <c r="B45" s="14"/>
      <c r="D45" s="3"/>
      <c r="E45" s="4"/>
      <c r="F45" s="9"/>
    </row>
    <row r="46" spans="2:7" ht="12">
      <c r="B46" s="37" t="s">
        <v>98</v>
      </c>
      <c r="D46" s="3"/>
      <c r="E46" s="4"/>
      <c r="F46" s="9">
        <v>4709.27</v>
      </c>
      <c r="G46" s="38">
        <f>F46/$F$29</f>
        <v>18.372594687963826</v>
      </c>
    </row>
    <row r="47" spans="2:6" ht="12">
      <c r="B47" s="14"/>
      <c r="D47" s="3"/>
      <c r="E47" s="4"/>
      <c r="F47" s="9"/>
    </row>
    <row r="48" spans="2:7" ht="12">
      <c r="B48" s="37" t="s">
        <v>99</v>
      </c>
      <c r="D48" s="3"/>
      <c r="E48" s="4"/>
      <c r="F48" s="9">
        <v>15176.41</v>
      </c>
      <c r="G48" s="38">
        <f>F48/$F$29</f>
        <v>59.2087584165616</v>
      </c>
    </row>
    <row r="49" spans="2:6" ht="12">
      <c r="B49" s="14"/>
      <c r="D49" s="3"/>
      <c r="E49" s="4"/>
      <c r="F49" s="9"/>
    </row>
    <row r="50" spans="2:7" ht="12">
      <c r="B50" s="37" t="s">
        <v>100</v>
      </c>
      <c r="D50" s="3"/>
      <c r="E50" s="4"/>
      <c r="F50" s="9">
        <v>13827.96</v>
      </c>
      <c r="G50" s="38">
        <f>F50/$F$29</f>
        <v>53.94795890687436</v>
      </c>
    </row>
    <row r="52" spans="2:7" ht="12">
      <c r="B52" s="37" t="s">
        <v>101</v>
      </c>
      <c r="D52" s="3"/>
      <c r="E52" s="4"/>
      <c r="F52" s="9">
        <v>1212.14</v>
      </c>
      <c r="G52" s="38">
        <f>F52/$F$29</f>
        <v>4.729004054783113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A9" sqref="A9:A24"/>
    </sheetView>
  </sheetViews>
  <sheetFormatPr defaultColWidth="9.140625" defaultRowHeight="12.75"/>
  <cols>
    <col min="1" max="1" width="7.7109375" style="0" customWidth="1"/>
    <col min="2" max="3" width="31.57421875" style="0" customWidth="1"/>
    <col min="4" max="4" width="14.421875" style="0" customWidth="1"/>
    <col min="5" max="5" width="14.8515625" style="0" customWidth="1"/>
    <col min="6" max="6" width="14.7109375" style="0" customWidth="1"/>
    <col min="8" max="8" width="12.28125" style="0" bestFit="1" customWidth="1"/>
    <col min="10" max="10" width="11.140625" style="0" customWidth="1"/>
    <col min="11" max="11" width="9.7109375" style="0" bestFit="1" customWidth="1"/>
    <col min="12" max="12" width="12.28125" style="0" bestFit="1" customWidth="1"/>
  </cols>
  <sheetData>
    <row r="1" ht="12">
      <c r="A1" t="str">
        <f>'Act 364'!A1</f>
        <v>Meade County RECC</v>
      </c>
    </row>
    <row r="2" ht="12">
      <c r="A2" s="14" t="s">
        <v>65</v>
      </c>
    </row>
    <row r="5" spans="1:9" ht="12">
      <c r="A5" s="1"/>
      <c r="B5" s="1"/>
      <c r="C5" s="1"/>
      <c r="D5" s="1"/>
      <c r="E5" s="15" t="s">
        <v>68</v>
      </c>
      <c r="F5" s="15" t="s">
        <v>71</v>
      </c>
      <c r="G5" s="1"/>
      <c r="H5" s="1"/>
      <c r="I5" s="1"/>
    </row>
    <row r="6" spans="1:9" ht="12">
      <c r="A6" s="1" t="s">
        <v>1</v>
      </c>
      <c r="B6" s="1"/>
      <c r="C6" s="1"/>
      <c r="D6" s="15" t="s">
        <v>67</v>
      </c>
      <c r="E6" s="1" t="s">
        <v>69</v>
      </c>
      <c r="F6" s="1" t="s">
        <v>69</v>
      </c>
      <c r="G6" s="1"/>
      <c r="H6" s="1"/>
      <c r="I6" s="1"/>
    </row>
    <row r="7" spans="1:9" ht="12">
      <c r="A7" s="1" t="s">
        <v>2</v>
      </c>
      <c r="B7" s="15" t="s">
        <v>66</v>
      </c>
      <c r="C7" s="15"/>
      <c r="D7" s="15" t="s">
        <v>6</v>
      </c>
      <c r="E7" s="1" t="s">
        <v>70</v>
      </c>
      <c r="F7" s="1" t="s">
        <v>70</v>
      </c>
      <c r="G7" s="36"/>
      <c r="H7" s="1"/>
      <c r="I7" s="1"/>
    </row>
    <row r="8" spans="1:9" ht="12">
      <c r="A8" s="1"/>
      <c r="B8" s="1"/>
      <c r="C8" s="1"/>
      <c r="D8" s="1"/>
      <c r="E8" s="1"/>
      <c r="F8" s="1"/>
      <c r="G8" s="1"/>
      <c r="H8" s="1"/>
      <c r="I8" s="1"/>
    </row>
    <row r="9" spans="1:7" ht="12">
      <c r="A9" s="1">
        <v>1</v>
      </c>
      <c r="B9" s="33" t="s">
        <v>80</v>
      </c>
      <c r="C9" s="35">
        <v>6755</v>
      </c>
      <c r="D9" s="34">
        <v>572660.12</v>
      </c>
      <c r="E9" s="30">
        <v>0</v>
      </c>
      <c r="F9" s="30">
        <f>D9</f>
        <v>572660.12</v>
      </c>
      <c r="G9" s="30"/>
    </row>
    <row r="10" spans="1:7" ht="12">
      <c r="A10" s="1">
        <v>2</v>
      </c>
      <c r="B10" s="33" t="s">
        <v>81</v>
      </c>
      <c r="C10" s="35">
        <v>24136</v>
      </c>
      <c r="D10" s="34">
        <v>499426.71</v>
      </c>
      <c r="E10" s="30">
        <f>D10</f>
        <v>499426.71</v>
      </c>
      <c r="F10" s="30">
        <v>0</v>
      </c>
      <c r="G10" s="30"/>
    </row>
    <row r="11" spans="1:7" ht="12">
      <c r="A11" s="1">
        <v>3</v>
      </c>
      <c r="B11" s="33" t="s">
        <v>82</v>
      </c>
      <c r="C11" s="35">
        <v>0</v>
      </c>
      <c r="D11" s="34">
        <v>0</v>
      </c>
      <c r="E11" s="30">
        <v>0</v>
      </c>
      <c r="F11" s="30">
        <v>0</v>
      </c>
      <c r="G11" s="30"/>
    </row>
    <row r="12" spans="1:7" ht="12">
      <c r="A12" s="1">
        <v>4</v>
      </c>
      <c r="B12" s="33" t="s">
        <v>83</v>
      </c>
      <c r="C12" s="35">
        <v>24828</v>
      </c>
      <c r="D12" s="34">
        <v>4247934.65</v>
      </c>
      <c r="E12" s="30">
        <f>D12</f>
        <v>4247934.65</v>
      </c>
      <c r="F12" s="30">
        <v>0</v>
      </c>
      <c r="G12" s="30"/>
    </row>
    <row r="13" spans="1:7" ht="12">
      <c r="A13" s="1">
        <v>5</v>
      </c>
      <c r="B13" s="33" t="s">
        <v>84</v>
      </c>
      <c r="C13" s="35">
        <v>915</v>
      </c>
      <c r="D13" s="34">
        <v>229672.92</v>
      </c>
      <c r="E13" s="30">
        <v>0</v>
      </c>
      <c r="F13" s="30">
        <f>D13</f>
        <v>229672.92</v>
      </c>
      <c r="G13" s="30"/>
    </row>
    <row r="14" spans="1:10" ht="12">
      <c r="A14" s="1">
        <v>6</v>
      </c>
      <c r="B14" s="33" t="s">
        <v>85</v>
      </c>
      <c r="C14" s="35">
        <v>1014</v>
      </c>
      <c r="D14" s="34">
        <v>224487.8</v>
      </c>
      <c r="E14" s="30">
        <v>0</v>
      </c>
      <c r="F14" s="30">
        <f>D14</f>
        <v>224487.8</v>
      </c>
      <c r="G14" s="30"/>
      <c r="J14" s="20"/>
    </row>
    <row r="15" spans="1:10" ht="12">
      <c r="A15" s="1">
        <v>7</v>
      </c>
      <c r="B15" s="33" t="s">
        <v>86</v>
      </c>
      <c r="C15" s="35">
        <v>234</v>
      </c>
      <c r="D15" s="34">
        <v>47963.75</v>
      </c>
      <c r="E15" s="30">
        <v>0</v>
      </c>
      <c r="F15" s="30">
        <f>D15</f>
        <v>47963.75</v>
      </c>
      <c r="G15" s="30"/>
      <c r="J15" s="20"/>
    </row>
    <row r="16" spans="1:10" ht="12">
      <c r="A16" s="1">
        <v>8</v>
      </c>
      <c r="B16" s="33" t="s">
        <v>87</v>
      </c>
      <c r="C16" s="35">
        <v>2</v>
      </c>
      <c r="D16" s="34">
        <v>198.33</v>
      </c>
      <c r="E16" s="30">
        <f>D16</f>
        <v>198.33</v>
      </c>
      <c r="F16" s="30">
        <v>0</v>
      </c>
      <c r="G16" s="30"/>
      <c r="J16" s="20"/>
    </row>
    <row r="17" spans="1:10" ht="12">
      <c r="A17" s="1">
        <v>9</v>
      </c>
      <c r="B17" s="33" t="s">
        <v>88</v>
      </c>
      <c r="C17" s="35">
        <v>4</v>
      </c>
      <c r="D17" s="34">
        <v>237.68</v>
      </c>
      <c r="E17" s="30">
        <f>D17</f>
        <v>237.68</v>
      </c>
      <c r="F17" s="30">
        <v>0</v>
      </c>
      <c r="G17" s="30"/>
      <c r="J17" s="20"/>
    </row>
    <row r="18" spans="1:10" ht="12">
      <c r="A18" s="1">
        <v>10</v>
      </c>
      <c r="B18" s="33" t="s">
        <v>89</v>
      </c>
      <c r="C18" s="35">
        <v>27</v>
      </c>
      <c r="D18" s="34">
        <v>11110.95</v>
      </c>
      <c r="E18" s="30">
        <v>0</v>
      </c>
      <c r="F18" s="30">
        <f>D18</f>
        <v>11110.95</v>
      </c>
      <c r="G18" s="30"/>
      <c r="J18" s="20"/>
    </row>
    <row r="19" spans="1:12" ht="12">
      <c r="A19" s="1">
        <v>11</v>
      </c>
      <c r="B19" s="39" t="s">
        <v>95</v>
      </c>
      <c r="C19" s="35">
        <v>189</v>
      </c>
      <c r="D19" s="34">
        <v>30818.22</v>
      </c>
      <c r="E19" s="30">
        <f>D19</f>
        <v>30818.22</v>
      </c>
      <c r="F19" s="30">
        <v>0</v>
      </c>
      <c r="G19" s="30"/>
      <c r="J19" s="20"/>
      <c r="L19" s="20"/>
    </row>
    <row r="20" spans="1:10" ht="12">
      <c r="A20" s="1">
        <v>12</v>
      </c>
      <c r="B20" s="39" t="s">
        <v>96</v>
      </c>
      <c r="C20" s="35">
        <v>14</v>
      </c>
      <c r="D20" s="34">
        <v>4900.22</v>
      </c>
      <c r="E20" s="30">
        <f>D20</f>
        <v>4900.22</v>
      </c>
      <c r="F20" s="30">
        <v>0</v>
      </c>
      <c r="G20" s="30"/>
      <c r="J20" s="20"/>
    </row>
    <row r="21" spans="1:6" ht="12">
      <c r="A21" s="1"/>
      <c r="D21" s="19"/>
      <c r="E21" s="20"/>
      <c r="F21" s="20"/>
    </row>
    <row r="22" spans="1:12" ht="12">
      <c r="A22" s="1">
        <v>13</v>
      </c>
      <c r="D22" s="23">
        <f>SUM(D9:D20)</f>
        <v>5869411.35</v>
      </c>
      <c r="E22" s="23">
        <f>SUM(E9:E20)</f>
        <v>4783515.81</v>
      </c>
      <c r="F22" s="23">
        <f>SUM(F9:F20)</f>
        <v>1085895.54</v>
      </c>
      <c r="G22" s="23"/>
      <c r="L22" s="23"/>
    </row>
    <row r="23" spans="1:5" ht="12">
      <c r="A23" s="1"/>
      <c r="D23" s="19"/>
      <c r="E23" s="20"/>
    </row>
    <row r="24" spans="1:7" ht="12">
      <c r="A24" s="1">
        <v>14</v>
      </c>
      <c r="D24" s="19"/>
      <c r="E24" s="21">
        <f>E22/D22</f>
        <v>0.814990724751299</v>
      </c>
      <c r="F24" s="21">
        <f>F22/D22</f>
        <v>0.18500927524870106</v>
      </c>
      <c r="G24" s="21"/>
    </row>
    <row r="25" spans="4:6" ht="12">
      <c r="D25" s="19"/>
      <c r="E25" s="20"/>
      <c r="F25" s="20"/>
    </row>
    <row r="26" spans="4:6" ht="12">
      <c r="D26" s="19"/>
      <c r="E26" s="20"/>
      <c r="F26" s="10"/>
    </row>
    <row r="27" spans="4:6" ht="12">
      <c r="D27" s="19"/>
      <c r="E27" s="20"/>
      <c r="F27" s="20"/>
    </row>
    <row r="28" spans="4:5" ht="12">
      <c r="D28" s="19"/>
      <c r="E28" s="20"/>
    </row>
    <row r="29" spans="4:5" ht="12">
      <c r="D29" s="19"/>
      <c r="E29" s="20"/>
    </row>
    <row r="30" ht="12">
      <c r="D30" s="19"/>
    </row>
    <row r="31" spans="4:6" ht="12">
      <c r="D31" s="19"/>
      <c r="E31" s="19"/>
      <c r="F31" s="19"/>
    </row>
    <row r="32" ht="12">
      <c r="D32" s="19"/>
    </row>
    <row r="33" spans="4:6" ht="12">
      <c r="D33" s="20"/>
      <c r="E33" s="20"/>
      <c r="F33" s="20"/>
    </row>
    <row r="34" spans="8:11" ht="12">
      <c r="H34" s="23"/>
      <c r="J34" s="30"/>
      <c r="K34" s="30"/>
    </row>
    <row r="35" spans="5:6" ht="12">
      <c r="E35" s="21"/>
      <c r="F35" s="21"/>
    </row>
    <row r="36" spans="8:11" ht="12">
      <c r="H36" s="24"/>
      <c r="K36" s="24"/>
    </row>
    <row r="38" spans="8:11" ht="12">
      <c r="H38" s="19"/>
      <c r="J38" s="19"/>
      <c r="K38" s="19"/>
    </row>
    <row r="40" ht="12">
      <c r="J40" s="20"/>
    </row>
    <row r="42" ht="12">
      <c r="F42" s="20"/>
    </row>
    <row r="45" ht="12">
      <c r="F45" s="30"/>
    </row>
    <row r="47" ht="12">
      <c r="F47" s="20"/>
    </row>
    <row r="52" ht="12">
      <c r="F52" s="20"/>
    </row>
    <row r="53" ht="12">
      <c r="F53" s="30"/>
    </row>
    <row r="54" ht="12">
      <c r="F54" s="20"/>
    </row>
    <row r="55" ht="12">
      <c r="F55" s="20"/>
    </row>
    <row r="60" ht="12">
      <c r="F60" s="20"/>
    </row>
    <row r="61" ht="12">
      <c r="F61" s="30"/>
    </row>
    <row r="62" ht="12">
      <c r="F62" s="20"/>
    </row>
    <row r="63" ht="12">
      <c r="F63" s="20"/>
    </row>
    <row r="68" ht="12">
      <c r="F68" s="20"/>
    </row>
    <row r="69" ht="12">
      <c r="F69" s="30"/>
    </row>
    <row r="70" ht="12">
      <c r="F70" s="20"/>
    </row>
    <row r="71" ht="12">
      <c r="F71" s="20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CMIRANDA</dc:creator>
  <cp:keywords/>
  <dc:description/>
  <cp:lastModifiedBy>Karen Brown</cp:lastModifiedBy>
  <cp:lastPrinted>2000-05-18T14:45:12Z</cp:lastPrinted>
  <dcterms:created xsi:type="dcterms:W3CDTF">2000-04-21T12:32:38Z</dcterms:created>
  <dcterms:modified xsi:type="dcterms:W3CDTF">2013-04-09T11:34:25Z</dcterms:modified>
  <cp:category/>
  <cp:version/>
  <cp:contentType/>
  <cp:contentStatus/>
</cp:coreProperties>
</file>