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1480" windowHeight="9780"/>
  </bookViews>
  <sheets>
    <sheet name="Sheet1" sheetId="1" r:id="rId1"/>
    <sheet name="Sheet2" sheetId="2" r:id="rId2"/>
    <sheet name="Sheet3" sheetId="3" r:id="rId3"/>
  </sheets>
  <calcPr calcId="145621" iterate="1" iterateCount="1" calcOnSave="0"/>
</workbook>
</file>

<file path=xl/calcChain.xml><?xml version="1.0" encoding="utf-8"?>
<calcChain xmlns="http://schemas.openxmlformats.org/spreadsheetml/2006/main">
  <c r="F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31" i="1" s="1"/>
  <c r="J11" i="1"/>
  <c r="J41" i="1"/>
  <c r="J40" i="1"/>
  <c r="J39" i="1"/>
  <c r="J38" i="1"/>
  <c r="J37" i="1"/>
  <c r="J36" i="1"/>
  <c r="J35" i="1"/>
  <c r="J34" i="1"/>
  <c r="J42" i="1"/>
  <c r="J43" i="1"/>
  <c r="F52" i="1"/>
  <c r="J59" i="1" s="1"/>
  <c r="J52" i="1" l="1"/>
  <c r="J54" i="1" s="1"/>
  <c r="J57" i="1" s="1"/>
  <c r="J61" i="1" s="1"/>
  <c r="J63" i="1" s="1"/>
</calcChain>
</file>

<file path=xl/sharedStrings.xml><?xml version="1.0" encoding="utf-8"?>
<sst xmlns="http://schemas.openxmlformats.org/spreadsheetml/2006/main" count="85" uniqueCount="55">
  <si>
    <t>EXHIBIT 37, SCHEDULE B-5.2</t>
  </si>
  <si>
    <t>Exhibits\Rate Base\[K_RB12 - revised.xlsx]Sch B-5</t>
  </si>
  <si>
    <t>PAGE 5 OF 6</t>
  </si>
  <si>
    <t>Witness Responsible L. Bridwell</t>
  </si>
  <si>
    <t>Post Payment</t>
  </si>
  <si>
    <t>or</t>
  </si>
  <si>
    <t>DESCRIPTION</t>
  </si>
  <si>
    <t>Amount</t>
  </si>
  <si>
    <t>(Lead) Days</t>
  </si>
  <si>
    <t>Dollar Days</t>
  </si>
  <si>
    <t>Salaries &amp; Wages</t>
  </si>
  <si>
    <t>Exhibits\[Income Statement.xlsx]Inc Statment - SCH C.1</t>
  </si>
  <si>
    <t>Fuel, Power and Electric</t>
  </si>
  <si>
    <t>Chemicals</t>
  </si>
  <si>
    <t>Purchased Water</t>
  </si>
  <si>
    <t>Waste Disposal</t>
  </si>
  <si>
    <t>Service Company Charges</t>
  </si>
  <si>
    <t>Contracted Services</t>
  </si>
  <si>
    <t>Group Insurance</t>
  </si>
  <si>
    <t>Opeb</t>
  </si>
  <si>
    <t>Other Benefits</t>
  </si>
  <si>
    <t>Pensions</t>
  </si>
  <si>
    <t>Insurance Other than Group</t>
  </si>
  <si>
    <t>Rents</t>
  </si>
  <si>
    <t>Regulatory Expense</t>
  </si>
  <si>
    <t>Maintenance Service &amp; Supplies</t>
  </si>
  <si>
    <t>Amortization</t>
  </si>
  <si>
    <t>Uncollectibles</t>
  </si>
  <si>
    <t>Office Supplies &amp; Services</t>
  </si>
  <si>
    <t>Employee Related Exp, Travel &amp; Ent</t>
  </si>
  <si>
    <t>Other Operating Expenses</t>
  </si>
  <si>
    <t>Total O &amp; M Expenses</t>
  </si>
  <si>
    <t>Depreciation and Amortization</t>
  </si>
  <si>
    <t>Property Taxes</t>
  </si>
  <si>
    <t>Utility Tax</t>
  </si>
  <si>
    <t>Payroll Taxes</t>
  </si>
  <si>
    <t>Income Taxes - Current - SIT</t>
  </si>
  <si>
    <t>Income Taxes - Current - FIT</t>
  </si>
  <si>
    <t>Deferred Income Taxes</t>
  </si>
  <si>
    <t>Interest  Expense - Long - Term Debt</t>
  </si>
  <si>
    <t>Interest  Expense - Short - Term Debt</t>
  </si>
  <si>
    <t>Preferred Dividends</t>
  </si>
  <si>
    <t>Net Income</t>
  </si>
  <si>
    <t>Net Operating Funds</t>
  </si>
  <si>
    <t>Average Days Interval between Date Expenses are Incurred and Date of Payment</t>
  </si>
  <si>
    <t>Less:</t>
  </si>
  <si>
    <t>Date Service Furnished and Date Collections Deposited</t>
  </si>
  <si>
    <t>Net Lag</t>
  </si>
  <si>
    <t>Adjusted Operating Funds</t>
  </si>
  <si>
    <t>Daily Operating Funds ($56,084,929 / 365 days)</t>
  </si>
  <si>
    <t>Rate Base</t>
  </si>
  <si>
    <t>Revenue Requirement @ Woolridge Pre-tax WACC 9.63%</t>
  </si>
  <si>
    <t>Cash Working Capital</t>
  </si>
  <si>
    <t>Response To Question 17</t>
  </si>
  <si>
    <t xml:space="preserve">PSC to AG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</si>
</sst>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2" applyNumberFormat="1" applyFont="1"/>
    <xf numFmtId="43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164" fontId="0" fillId="0" borderId="0" xfId="2" applyNumberFormat="1" applyFont="1" applyBorder="1"/>
    <xf numFmtId="164" fontId="0" fillId="0" borderId="0" xfId="0" applyNumberFormat="1"/>
    <xf numFmtId="2" fontId="0" fillId="0" borderId="0" xfId="0" applyNumberFormat="1"/>
    <xf numFmtId="39" fontId="2" fillId="0" borderId="0" xfId="0" applyNumberFormat="1" applyFont="1" applyFill="1"/>
    <xf numFmtId="37" fontId="3" fillId="0" borderId="0" xfId="0" applyNumberFormat="1" applyFont="1" applyFill="1" applyAlignme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44" fontId="0" fillId="0" borderId="0" xfId="2" applyFont="1" applyBorder="1"/>
    <xf numFmtId="0" fontId="0" fillId="0" borderId="1" xfId="0" applyBorder="1"/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5"/>
  <sheetViews>
    <sheetView tabSelected="1" topLeftCell="A33" workbookViewId="0">
      <selection activeCell="L54" sqref="L54"/>
    </sheetView>
  </sheetViews>
  <sheetFormatPr defaultRowHeight="14.25" x14ac:dyDescent="0.2"/>
  <cols>
    <col min="1" max="1" width="1.5" customWidth="1"/>
    <col min="5" max="5" width="2.125" customWidth="1"/>
    <col min="6" max="6" width="14.75" bestFit="1" customWidth="1"/>
    <col min="7" max="7" width="2.375" customWidth="1"/>
    <col min="8" max="8" width="10.25" bestFit="1" customWidth="1"/>
    <col min="9" max="9" width="2.25" customWidth="1"/>
    <col min="10" max="10" width="17.375" bestFit="1" customWidth="1"/>
    <col min="11" max="11" width="1.875" customWidth="1"/>
  </cols>
  <sheetData>
    <row r="2" spans="2:12" x14ac:dyDescent="0.2">
      <c r="B2" t="s">
        <v>53</v>
      </c>
    </row>
    <row r="3" spans="2:12" x14ac:dyDescent="0.2">
      <c r="B3" t="s">
        <v>54</v>
      </c>
      <c r="L3" t="s">
        <v>0</v>
      </c>
    </row>
    <row r="4" spans="2:12" x14ac:dyDescent="0.2">
      <c r="L4" t="s">
        <v>1</v>
      </c>
    </row>
    <row r="5" spans="2:12" x14ac:dyDescent="0.2">
      <c r="B5" s="18" t="s">
        <v>52</v>
      </c>
      <c r="C5" s="18"/>
      <c r="D5" s="18"/>
      <c r="E5" s="18"/>
      <c r="F5" s="18"/>
      <c r="G5" s="18"/>
      <c r="H5" s="18"/>
      <c r="I5" s="18"/>
      <c r="J5" s="18"/>
      <c r="L5" t="s">
        <v>2</v>
      </c>
    </row>
    <row r="6" spans="2:12" x14ac:dyDescent="0.2">
      <c r="L6" t="s">
        <v>3</v>
      </c>
    </row>
    <row r="8" spans="2:12" x14ac:dyDescent="0.2">
      <c r="F8" s="3"/>
      <c r="G8" s="3"/>
      <c r="H8" s="3" t="s">
        <v>4</v>
      </c>
      <c r="I8" s="3"/>
      <c r="J8" s="3"/>
    </row>
    <row r="9" spans="2:12" x14ac:dyDescent="0.2">
      <c r="F9" s="3"/>
      <c r="G9" s="3"/>
      <c r="H9" s="3" t="s">
        <v>5</v>
      </c>
      <c r="I9" s="3"/>
      <c r="J9" s="3"/>
    </row>
    <row r="10" spans="2:12" x14ac:dyDescent="0.2">
      <c r="C10" t="s">
        <v>6</v>
      </c>
      <c r="F10" s="4" t="s">
        <v>7</v>
      </c>
      <c r="G10" s="3"/>
      <c r="H10" s="4" t="s">
        <v>8</v>
      </c>
      <c r="I10" s="3"/>
      <c r="J10" s="5" t="s">
        <v>9</v>
      </c>
    </row>
    <row r="11" spans="2:12" x14ac:dyDescent="0.2">
      <c r="B11" t="s">
        <v>10</v>
      </c>
      <c r="F11" s="1">
        <v>6880212.6971408203</v>
      </c>
      <c r="H11" s="2">
        <v>12.002800000000001</v>
      </c>
      <c r="J11" s="1">
        <f t="shared" ref="J11:J30" si="0">H11*F11</f>
        <v>82581816.961241841</v>
      </c>
      <c r="L11" t="s">
        <v>11</v>
      </c>
    </row>
    <row r="12" spans="2:12" x14ac:dyDescent="0.2">
      <c r="B12" t="s">
        <v>12</v>
      </c>
      <c r="F12" s="1">
        <v>3768291.9993363847</v>
      </c>
      <c r="H12" s="2">
        <v>28.0913</v>
      </c>
      <c r="J12" s="1">
        <f t="shared" si="0"/>
        <v>105856221.04095818</v>
      </c>
      <c r="L12" t="s">
        <v>11</v>
      </c>
    </row>
    <row r="13" spans="2:12" x14ac:dyDescent="0.2">
      <c r="B13" t="s">
        <v>13</v>
      </c>
      <c r="F13" s="1">
        <v>1779872.1105264197</v>
      </c>
      <c r="H13" s="2">
        <v>31.758099999999999</v>
      </c>
      <c r="J13" s="1">
        <f t="shared" si="0"/>
        <v>56525356.473309085</v>
      </c>
      <c r="L13" t="s">
        <v>11</v>
      </c>
    </row>
    <row r="14" spans="2:12" x14ac:dyDescent="0.2">
      <c r="B14" t="s">
        <v>14</v>
      </c>
      <c r="F14" s="1">
        <v>207227.34217190393</v>
      </c>
      <c r="H14" s="2">
        <v>48.435121948864079</v>
      </c>
      <c r="J14" s="1">
        <f t="shared" si="0"/>
        <v>10037081.589235151</v>
      </c>
      <c r="L14" t="s">
        <v>11</v>
      </c>
    </row>
    <row r="15" spans="2:12" x14ac:dyDescent="0.2">
      <c r="B15" t="s">
        <v>15</v>
      </c>
      <c r="F15" s="1">
        <v>336750</v>
      </c>
      <c r="H15" s="2">
        <v>34.183100000000003</v>
      </c>
      <c r="J15" s="1">
        <f t="shared" si="0"/>
        <v>11511158.925000001</v>
      </c>
      <c r="L15" t="s">
        <v>11</v>
      </c>
    </row>
    <row r="16" spans="2:12" x14ac:dyDescent="0.2">
      <c r="B16" t="s">
        <v>16</v>
      </c>
      <c r="F16" s="1">
        <v>9324233.2623057608</v>
      </c>
      <c r="H16" s="2">
        <v>-9.5587999999999997</v>
      </c>
      <c r="J16" s="1">
        <f t="shared" si="0"/>
        <v>-89128480.907728299</v>
      </c>
      <c r="L16" t="s">
        <v>11</v>
      </c>
    </row>
    <row r="17" spans="2:12" x14ac:dyDescent="0.2">
      <c r="B17" t="s">
        <v>17</v>
      </c>
      <c r="F17" s="1">
        <v>858406.06135115377</v>
      </c>
      <c r="H17" s="2">
        <v>27.563399999999998</v>
      </c>
      <c r="J17" s="1">
        <f t="shared" si="0"/>
        <v>23660589.631446391</v>
      </c>
      <c r="L17" t="s">
        <v>11</v>
      </c>
    </row>
    <row r="18" spans="2:12" x14ac:dyDescent="0.2">
      <c r="B18" t="s">
        <v>18</v>
      </c>
      <c r="F18" s="1">
        <v>1418442.8789058274</v>
      </c>
      <c r="H18" s="2">
        <v>-7.3968999999999996</v>
      </c>
      <c r="J18" s="1">
        <f t="shared" si="0"/>
        <v>-10492080.130978514</v>
      </c>
      <c r="L18" t="s">
        <v>11</v>
      </c>
    </row>
    <row r="19" spans="2:12" x14ac:dyDescent="0.2">
      <c r="B19" t="s">
        <v>19</v>
      </c>
      <c r="F19" s="1">
        <v>691060.6996680561</v>
      </c>
      <c r="H19" s="2">
        <v>-1.5585</v>
      </c>
      <c r="J19" s="1">
        <f t="shared" si="0"/>
        <v>-1077018.1004326653</v>
      </c>
      <c r="L19" t="s">
        <v>11</v>
      </c>
    </row>
    <row r="20" spans="2:12" x14ac:dyDescent="0.2">
      <c r="B20" t="s">
        <v>20</v>
      </c>
      <c r="F20" s="1">
        <v>403471.6145244842</v>
      </c>
      <c r="H20" s="2">
        <v>27.563399999999998</v>
      </c>
      <c r="J20" s="1">
        <f t="shared" si="0"/>
        <v>11121049.499784168</v>
      </c>
      <c r="L20" t="s">
        <v>11</v>
      </c>
    </row>
    <row r="21" spans="2:12" x14ac:dyDescent="0.2">
      <c r="B21" t="s">
        <v>21</v>
      </c>
      <c r="F21" s="1">
        <v>983207.18075167073</v>
      </c>
      <c r="H21" s="2">
        <v>8.4764999999999997</v>
      </c>
      <c r="J21" s="1">
        <f t="shared" si="0"/>
        <v>8334155.6676415363</v>
      </c>
      <c r="L21" t="s">
        <v>11</v>
      </c>
    </row>
    <row r="22" spans="2:12" x14ac:dyDescent="0.2">
      <c r="B22" t="s">
        <v>22</v>
      </c>
      <c r="F22" s="1">
        <v>670126.24518333329</v>
      </c>
      <c r="H22" s="2">
        <v>-76.057599999999994</v>
      </c>
      <c r="J22" s="1">
        <f t="shared" si="0"/>
        <v>-50968193.905655883</v>
      </c>
      <c r="L22" t="s">
        <v>11</v>
      </c>
    </row>
    <row r="23" spans="2:12" x14ac:dyDescent="0.2">
      <c r="B23" t="s">
        <v>23</v>
      </c>
      <c r="F23" s="1">
        <v>37918.811188811174</v>
      </c>
      <c r="H23" s="2">
        <v>-28.214600000000001</v>
      </c>
      <c r="J23" s="1">
        <f t="shared" si="0"/>
        <v>-1069864.0901678319</v>
      </c>
      <c r="L23" t="s">
        <v>11</v>
      </c>
    </row>
    <row r="24" spans="2:12" x14ac:dyDescent="0.2">
      <c r="B24" t="s">
        <v>24</v>
      </c>
      <c r="F24" s="1">
        <v>274995.38</v>
      </c>
      <c r="H24" s="2">
        <v>0</v>
      </c>
      <c r="J24" s="1">
        <f t="shared" si="0"/>
        <v>0</v>
      </c>
      <c r="L24" t="s">
        <v>11</v>
      </c>
    </row>
    <row r="25" spans="2:12" x14ac:dyDescent="0.2">
      <c r="B25" t="s">
        <v>25</v>
      </c>
      <c r="F25" s="1">
        <v>1104638.0741666667</v>
      </c>
      <c r="H25" s="2">
        <v>32.0685</v>
      </c>
      <c r="J25" s="1">
        <f t="shared" si="0"/>
        <v>35424086.081413753</v>
      </c>
      <c r="L25" t="s">
        <v>11</v>
      </c>
    </row>
    <row r="26" spans="2:12" x14ac:dyDescent="0.2">
      <c r="B26" t="s">
        <v>26</v>
      </c>
      <c r="F26" s="1">
        <v>485810.9433333333</v>
      </c>
      <c r="H26" s="2">
        <v>0</v>
      </c>
      <c r="J26" s="1">
        <f t="shared" si="0"/>
        <v>0</v>
      </c>
      <c r="L26" t="s">
        <v>11</v>
      </c>
    </row>
    <row r="27" spans="2:12" x14ac:dyDescent="0.2">
      <c r="B27" t="s">
        <v>27</v>
      </c>
      <c r="F27" s="1">
        <v>1675735.2064095002</v>
      </c>
      <c r="H27" s="2">
        <v>0</v>
      </c>
      <c r="J27" s="1">
        <f t="shared" si="0"/>
        <v>0</v>
      </c>
      <c r="L27" t="s">
        <v>11</v>
      </c>
    </row>
    <row r="28" spans="2:12" x14ac:dyDescent="0.2">
      <c r="B28" t="s">
        <v>28</v>
      </c>
      <c r="F28" s="1">
        <v>377375.15030489292</v>
      </c>
      <c r="H28" s="2">
        <v>12.038599999999999</v>
      </c>
      <c r="J28" s="1">
        <f t="shared" si="0"/>
        <v>4543068.4844604833</v>
      </c>
      <c r="L28" t="s">
        <v>11</v>
      </c>
    </row>
    <row r="29" spans="2:12" x14ac:dyDescent="0.2">
      <c r="B29" t="s">
        <v>29</v>
      </c>
      <c r="F29" s="1">
        <v>190707.00000000003</v>
      </c>
      <c r="H29" s="2">
        <v>12.038599999999999</v>
      </c>
      <c r="J29" s="1">
        <f t="shared" si="0"/>
        <v>2295845.2902000002</v>
      </c>
      <c r="L29" t="s">
        <v>11</v>
      </c>
    </row>
    <row r="30" spans="2:12" x14ac:dyDescent="0.2">
      <c r="B30" t="s">
        <v>30</v>
      </c>
      <c r="F30" s="6">
        <v>2423696.2411254854</v>
      </c>
      <c r="H30" s="2">
        <v>27.563399999999998</v>
      </c>
      <c r="J30" s="6">
        <f t="shared" si="0"/>
        <v>66805308.972638197</v>
      </c>
      <c r="L30" t="s">
        <v>11</v>
      </c>
    </row>
    <row r="31" spans="2:12" x14ac:dyDescent="0.2">
      <c r="C31" t="s">
        <v>31</v>
      </c>
      <c r="F31" s="1">
        <f>SUM(F11:F30)</f>
        <v>33892178.898394503</v>
      </c>
      <c r="H31" s="2"/>
      <c r="J31" s="1">
        <f>SUM(J11:J30)</f>
        <v>265960101.48236561</v>
      </c>
    </row>
    <row r="32" spans="2:12" x14ac:dyDescent="0.2">
      <c r="F32" s="1"/>
      <c r="H32" s="2"/>
      <c r="J32" s="1"/>
      <c r="L32" t="s">
        <v>11</v>
      </c>
    </row>
    <row r="33" spans="2:12" x14ac:dyDescent="0.2">
      <c r="B33" t="s">
        <v>32</v>
      </c>
      <c r="F33" s="1">
        <v>13331862.669318594</v>
      </c>
      <c r="H33" s="2">
        <v>0</v>
      </c>
      <c r="J33" s="1">
        <v>0</v>
      </c>
      <c r="L33" t="s">
        <v>11</v>
      </c>
    </row>
    <row r="34" spans="2:12" x14ac:dyDescent="0.2">
      <c r="B34" t="s">
        <v>33</v>
      </c>
      <c r="F34" s="1">
        <v>4455771.5391298449</v>
      </c>
      <c r="H34" s="2">
        <v>189.73492194886407</v>
      </c>
      <c r="J34" s="1">
        <f t="shared" ref="J34:J41" si="1">H34*F34</f>
        <v>845415465.198771</v>
      </c>
      <c r="L34" t="s">
        <v>11</v>
      </c>
    </row>
    <row r="35" spans="2:12" x14ac:dyDescent="0.2">
      <c r="B35" t="s">
        <v>34</v>
      </c>
      <c r="F35" s="1">
        <v>126399.18</v>
      </c>
      <c r="H35" s="2">
        <v>-178.26507805113593</v>
      </c>
      <c r="J35" s="1">
        <f t="shared" si="1"/>
        <v>-22532559.688299578</v>
      </c>
      <c r="L35" t="s">
        <v>11</v>
      </c>
    </row>
    <row r="36" spans="2:12" x14ac:dyDescent="0.2">
      <c r="B36" t="s">
        <v>35</v>
      </c>
      <c r="F36" s="1">
        <v>532600.49255681178</v>
      </c>
      <c r="H36" s="2">
        <v>12</v>
      </c>
      <c r="J36" s="1">
        <f t="shared" si="1"/>
        <v>6391205.9106817413</v>
      </c>
      <c r="L36" t="s">
        <v>11</v>
      </c>
    </row>
    <row r="37" spans="2:12" x14ac:dyDescent="0.2">
      <c r="B37" t="s">
        <v>36</v>
      </c>
      <c r="F37" s="1">
        <v>491702.64378827135</v>
      </c>
      <c r="H37" s="2">
        <v>52</v>
      </c>
      <c r="J37" s="1">
        <f t="shared" si="1"/>
        <v>25568537.476990111</v>
      </c>
      <c r="L37" t="s">
        <v>11</v>
      </c>
    </row>
    <row r="38" spans="2:12" x14ac:dyDescent="0.2">
      <c r="B38" t="s">
        <v>37</v>
      </c>
      <c r="F38" s="1">
        <v>3658209.1138178096</v>
      </c>
      <c r="H38" s="2">
        <v>36.74</v>
      </c>
      <c r="J38" s="1">
        <f t="shared" si="1"/>
        <v>134402602.84166634</v>
      </c>
      <c r="L38" t="s">
        <v>11</v>
      </c>
    </row>
    <row r="39" spans="2:12" x14ac:dyDescent="0.2">
      <c r="B39" t="s">
        <v>38</v>
      </c>
      <c r="F39" s="1">
        <v>3573986.7252011038</v>
      </c>
      <c r="H39" s="2">
        <v>0</v>
      </c>
      <c r="J39" s="1">
        <f t="shared" si="1"/>
        <v>0</v>
      </c>
      <c r="L39" t="s">
        <v>11</v>
      </c>
    </row>
    <row r="40" spans="2:12" x14ac:dyDescent="0.2">
      <c r="B40" t="s">
        <v>39</v>
      </c>
      <c r="F40" s="1">
        <v>12483471.673846154</v>
      </c>
      <c r="H40" s="2">
        <v>90.012799999999999</v>
      </c>
      <c r="J40" s="1">
        <f t="shared" si="1"/>
        <v>1123672239.0835791</v>
      </c>
    </row>
    <row r="41" spans="2:12" x14ac:dyDescent="0.2">
      <c r="B41" t="s">
        <v>40</v>
      </c>
      <c r="F41" s="1">
        <v>63445.147093915257</v>
      </c>
      <c r="H41" s="2">
        <v>15.205399999999999</v>
      </c>
      <c r="J41" s="1">
        <f t="shared" si="1"/>
        <v>964708.83962181897</v>
      </c>
    </row>
    <row r="42" spans="2:12" x14ac:dyDescent="0.2">
      <c r="B42" t="s">
        <v>41</v>
      </c>
      <c r="F42" s="1">
        <v>381150</v>
      </c>
      <c r="H42" s="2">
        <v>47.75</v>
      </c>
      <c r="J42" s="1">
        <f>H42*F42</f>
        <v>18199912.5</v>
      </c>
    </row>
    <row r="43" spans="2:12" x14ac:dyDescent="0.2">
      <c r="B43" t="s">
        <v>42</v>
      </c>
      <c r="F43" s="6">
        <v>20229592.903591212</v>
      </c>
      <c r="H43" s="2">
        <v>0</v>
      </c>
      <c r="J43" s="6">
        <f>H43*F43</f>
        <v>0</v>
      </c>
    </row>
    <row r="44" spans="2:12" x14ac:dyDescent="0.2">
      <c r="F44" s="1"/>
      <c r="J44" s="1"/>
    </row>
    <row r="45" spans="2:12" x14ac:dyDescent="0.2">
      <c r="B45" t="s">
        <v>43</v>
      </c>
      <c r="F45" s="8">
        <v>93220370.986738235</v>
      </c>
    </row>
    <row r="47" spans="2:12" x14ac:dyDescent="0.2">
      <c r="B47" t="s">
        <v>45</v>
      </c>
    </row>
    <row r="48" spans="2:12" x14ac:dyDescent="0.2">
      <c r="B48" t="s">
        <v>42</v>
      </c>
      <c r="F48">
        <v>20229592.903591212</v>
      </c>
    </row>
    <row r="49" spans="2:10" x14ac:dyDescent="0.2">
      <c r="B49" t="s">
        <v>38</v>
      </c>
      <c r="F49" s="1">
        <v>3573986.7252011038</v>
      </c>
      <c r="J49" s="9"/>
    </row>
    <row r="50" spans="2:10" x14ac:dyDescent="0.2">
      <c r="B50" t="s">
        <v>32</v>
      </c>
      <c r="F50" s="6">
        <v>13331862.669318594</v>
      </c>
    </row>
    <row r="51" spans="2:10" x14ac:dyDescent="0.2">
      <c r="F51" s="1"/>
    </row>
    <row r="52" spans="2:10" ht="15" thickBot="1" x14ac:dyDescent="0.25">
      <c r="B52" t="s">
        <v>48</v>
      </c>
      <c r="F52" s="7">
        <f>F45-SUM(F48:F50)</f>
        <v>56084928.688627325</v>
      </c>
      <c r="J52" s="7">
        <f>SUM(J31:J43)</f>
        <v>2398042213.6453762</v>
      </c>
    </row>
    <row r="53" spans="2:10" ht="15" thickTop="1" x14ac:dyDescent="0.2"/>
    <row r="54" spans="2:10" x14ac:dyDescent="0.2">
      <c r="B54" t="s">
        <v>44</v>
      </c>
      <c r="J54" s="10">
        <f>J52/F52</f>
        <v>42.757337304623185</v>
      </c>
    </row>
    <row r="55" spans="2:10" x14ac:dyDescent="0.2">
      <c r="B55" s="12" t="s">
        <v>46</v>
      </c>
      <c r="C55" s="12"/>
      <c r="D55" s="12"/>
      <c r="E55" s="12"/>
      <c r="F55" s="12"/>
      <c r="G55" s="11"/>
      <c r="J55" s="17">
        <v>38.549999999999997</v>
      </c>
    </row>
    <row r="57" spans="2:10" x14ac:dyDescent="0.2">
      <c r="C57" t="s">
        <v>47</v>
      </c>
      <c r="J57" s="10">
        <f>J55-J54</f>
        <v>-4.2073373046231879</v>
      </c>
    </row>
    <row r="58" spans="2:10" x14ac:dyDescent="0.2">
      <c r="J58" s="10"/>
    </row>
    <row r="59" spans="2:10" x14ac:dyDescent="0.2">
      <c r="B59" t="s">
        <v>49</v>
      </c>
      <c r="J59" s="14">
        <f>F52/365</f>
        <v>153657.33887295157</v>
      </c>
    </row>
    <row r="61" spans="2:10" x14ac:dyDescent="0.2">
      <c r="C61" t="s">
        <v>50</v>
      </c>
      <c r="J61" s="13">
        <f>J59*J57</f>
        <v>-646488.25396929588</v>
      </c>
    </row>
    <row r="63" spans="2:10" x14ac:dyDescent="0.2">
      <c r="C63" t="s">
        <v>51</v>
      </c>
      <c r="J63" s="16">
        <f>J61*0.0963</f>
        <v>-62256.81885724319</v>
      </c>
    </row>
    <row r="65" spans="10:10" x14ac:dyDescent="0.2">
      <c r="J65" s="15"/>
    </row>
  </sheetData>
  <mergeCells count="1">
    <mergeCell ref="B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Brubaker &amp;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Rackers</dc:creator>
  <cp:lastModifiedBy>Spenard, David (KYOAG)</cp:lastModifiedBy>
  <dcterms:created xsi:type="dcterms:W3CDTF">2013-04-25T21:23:52Z</dcterms:created>
  <dcterms:modified xsi:type="dcterms:W3CDTF">2013-05-01T14:54:17Z</dcterms:modified>
</cp:coreProperties>
</file>