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ustomProperty3.bin" ContentType="application/vnd.openxmlformats-officedocument.spreadsheetml.customPropert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635" windowHeight="1252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Titles" localSheetId="0">Sheet1!$1:$16</definedName>
  </definedNames>
  <calcPr calcId="125725"/>
</workbook>
</file>

<file path=xl/calcChain.xml><?xml version="1.0" encoding="utf-8"?>
<calcChain xmlns="http://schemas.openxmlformats.org/spreadsheetml/2006/main">
  <c r="C139" i="1"/>
  <c r="E17"/>
  <c r="G17"/>
  <c r="A18"/>
  <c r="C18"/>
  <c r="E18"/>
  <c r="F18"/>
  <c r="G18"/>
  <c r="A19"/>
  <c r="G19"/>
  <c r="A61"/>
  <c r="A63" s="1"/>
  <c r="A64" s="1"/>
  <c r="F60"/>
  <c r="E60"/>
  <c r="C60"/>
  <c r="A53"/>
  <c r="A55" s="1"/>
  <c r="F52"/>
  <c r="E52"/>
  <c r="C52"/>
  <c r="G46"/>
  <c r="G43"/>
  <c r="G40"/>
  <c r="G37"/>
  <c r="G34"/>
  <c r="G31"/>
  <c r="G28"/>
  <c r="G25"/>
  <c r="G22"/>
  <c r="A20"/>
  <c r="A21" s="1"/>
  <c r="F16"/>
  <c r="C16"/>
  <c r="D15"/>
  <c r="D52" s="1"/>
  <c r="E14"/>
  <c r="E16" s="1"/>
  <c r="A6"/>
  <c r="A57" l="1"/>
  <c r="A58" s="1"/>
  <c r="A56"/>
  <c r="A22"/>
  <c r="F21"/>
  <c r="A23"/>
  <c r="A24" s="1"/>
  <c r="E21"/>
  <c r="C21"/>
  <c r="E64"/>
  <c r="C64"/>
  <c r="A65"/>
  <c r="A66" s="1"/>
  <c r="F64"/>
  <c r="D64"/>
  <c r="C23"/>
  <c r="E20"/>
  <c r="E23" s="1"/>
  <c r="D60"/>
  <c r="A62"/>
  <c r="D16"/>
  <c r="D18" s="1"/>
  <c r="F20"/>
  <c r="F23" s="1"/>
  <c r="A54"/>
  <c r="E62" l="1"/>
  <c r="C62"/>
  <c r="F62"/>
  <c r="D62"/>
  <c r="A59"/>
  <c r="F58"/>
  <c r="D58"/>
  <c r="E58"/>
  <c r="C58"/>
  <c r="G21"/>
  <c r="F54"/>
  <c r="D54"/>
  <c r="E54"/>
  <c r="C54"/>
  <c r="D21"/>
  <c r="D24" s="1"/>
  <c r="D27" s="1"/>
  <c r="D30" s="1"/>
  <c r="D33" s="1"/>
  <c r="D36" s="1"/>
  <c r="D39" s="1"/>
  <c r="D42" s="1"/>
  <c r="D45" s="1"/>
  <c r="D20"/>
  <c r="D23" s="1"/>
  <c r="D26" s="1"/>
  <c r="D29" s="1"/>
  <c r="D32" s="1"/>
  <c r="D35" s="1"/>
  <c r="D38" s="1"/>
  <c r="D41" s="1"/>
  <c r="D44" s="1"/>
  <c r="E66"/>
  <c r="C66"/>
  <c r="A67"/>
  <c r="F66"/>
  <c r="D66"/>
  <c r="A26"/>
  <c r="A27" s="1"/>
  <c r="E24"/>
  <c r="E26" s="1"/>
  <c r="C24"/>
  <c r="C26" s="1"/>
  <c r="A25"/>
  <c r="F24"/>
  <c r="F26" s="1"/>
  <c r="F56"/>
  <c r="D56"/>
  <c r="E56"/>
  <c r="C56"/>
  <c r="G64"/>
  <c r="A28" l="1"/>
  <c r="F27"/>
  <c r="F29" s="1"/>
  <c r="A29"/>
  <c r="A30" s="1"/>
  <c r="E27"/>
  <c r="E29" s="1"/>
  <c r="C27"/>
  <c r="C29" s="1"/>
  <c r="A69"/>
  <c r="A68"/>
  <c r="G56"/>
  <c r="G24"/>
  <c r="G66"/>
  <c r="G54"/>
  <c r="G58"/>
  <c r="G20"/>
  <c r="G62"/>
  <c r="G23" l="1"/>
  <c r="E68"/>
  <c r="C68"/>
  <c r="F68"/>
  <c r="D68"/>
  <c r="G27"/>
  <c r="A71"/>
  <c r="A72" s="1"/>
  <c r="A70"/>
  <c r="A32"/>
  <c r="A33" s="1"/>
  <c r="E30"/>
  <c r="C30"/>
  <c r="C32" s="1"/>
  <c r="A31"/>
  <c r="F30"/>
  <c r="F32" s="1"/>
  <c r="E32"/>
  <c r="E70" l="1"/>
  <c r="C70"/>
  <c r="F70"/>
  <c r="D70"/>
  <c r="G30"/>
  <c r="G68"/>
  <c r="A34"/>
  <c r="F33"/>
  <c r="F35" s="1"/>
  <c r="A35"/>
  <c r="A36" s="1"/>
  <c r="E33"/>
  <c r="C33"/>
  <c r="C35" s="1"/>
  <c r="A73"/>
  <c r="A74" s="1"/>
  <c r="F72"/>
  <c r="D72"/>
  <c r="E72"/>
  <c r="C72"/>
  <c r="G72" s="1"/>
  <c r="G26"/>
  <c r="E35"/>
  <c r="G33" l="1"/>
  <c r="A75"/>
  <c r="A76" s="1"/>
  <c r="F74"/>
  <c r="D74"/>
  <c r="E74"/>
  <c r="C74"/>
  <c r="A38"/>
  <c r="A39" s="1"/>
  <c r="E36"/>
  <c r="E38" s="1"/>
  <c r="C36"/>
  <c r="C38" s="1"/>
  <c r="A37"/>
  <c r="F36"/>
  <c r="F38" s="1"/>
  <c r="G29"/>
  <c r="G70"/>
  <c r="G36" l="1"/>
  <c r="A40"/>
  <c r="F39"/>
  <c r="F41" s="1"/>
  <c r="A41"/>
  <c r="A42" s="1"/>
  <c r="E39"/>
  <c r="E41" s="1"/>
  <c r="C39"/>
  <c r="C41" s="1"/>
  <c r="G74"/>
  <c r="G32"/>
  <c r="A77"/>
  <c r="A78" s="1"/>
  <c r="F76"/>
  <c r="D76"/>
  <c r="E76"/>
  <c r="C76"/>
  <c r="G76" s="1"/>
  <c r="A79" l="1"/>
  <c r="A80" s="1"/>
  <c r="F78"/>
  <c r="D78"/>
  <c r="E78"/>
  <c r="C78"/>
  <c r="G35"/>
  <c r="G39"/>
  <c r="A44"/>
  <c r="A45" s="1"/>
  <c r="E42"/>
  <c r="E44" s="1"/>
  <c r="C42"/>
  <c r="C44" s="1"/>
  <c r="A43"/>
  <c r="F42"/>
  <c r="F44" s="1"/>
  <c r="G42" l="1"/>
  <c r="A46"/>
  <c r="F45"/>
  <c r="A47"/>
  <c r="A48" s="1"/>
  <c r="E45"/>
  <c r="C45"/>
  <c r="G78"/>
  <c r="G38"/>
  <c r="A81"/>
  <c r="A82" s="1"/>
  <c r="F80"/>
  <c r="D80"/>
  <c r="E80"/>
  <c r="C80"/>
  <c r="G80"/>
  <c r="E48" l="1"/>
  <c r="C48"/>
  <c r="E47"/>
  <c r="C47"/>
  <c r="A49"/>
  <c r="A50" s="1"/>
  <c r="F48"/>
  <c r="D48"/>
  <c r="F47"/>
  <c r="D47"/>
  <c r="A83"/>
  <c r="A84" s="1"/>
  <c r="F82"/>
  <c r="D82"/>
  <c r="E82"/>
  <c r="C82"/>
  <c r="G41"/>
  <c r="G44"/>
  <c r="G45"/>
  <c r="A85" l="1"/>
  <c r="A86" s="1"/>
  <c r="F84"/>
  <c r="D84"/>
  <c r="E84"/>
  <c r="C84"/>
  <c r="E50"/>
  <c r="C50"/>
  <c r="E49"/>
  <c r="E51" s="1"/>
  <c r="E53" s="1"/>
  <c r="E55" s="1"/>
  <c r="E57" s="1"/>
  <c r="E59" s="1"/>
  <c r="E61" s="1"/>
  <c r="E63" s="1"/>
  <c r="E65" s="1"/>
  <c r="E67" s="1"/>
  <c r="E69" s="1"/>
  <c r="E71" s="1"/>
  <c r="E73" s="1"/>
  <c r="E75" s="1"/>
  <c r="E77" s="1"/>
  <c r="E79" s="1"/>
  <c r="E81" s="1"/>
  <c r="E83" s="1"/>
  <c r="C49"/>
  <c r="A51"/>
  <c r="F50"/>
  <c r="D50"/>
  <c r="F49"/>
  <c r="D49"/>
  <c r="G47"/>
  <c r="G82"/>
  <c r="G48"/>
  <c r="D51" l="1"/>
  <c r="D53" s="1"/>
  <c r="D55" s="1"/>
  <c r="D57" s="1"/>
  <c r="D59" s="1"/>
  <c r="D61" s="1"/>
  <c r="D63" s="1"/>
  <c r="D65" s="1"/>
  <c r="D67" s="1"/>
  <c r="D69" s="1"/>
  <c r="D71" s="1"/>
  <c r="D73" s="1"/>
  <c r="D75" s="1"/>
  <c r="D77" s="1"/>
  <c r="D79" s="1"/>
  <c r="D81" s="1"/>
  <c r="D83" s="1"/>
  <c r="D85" s="1"/>
  <c r="A87"/>
  <c r="A88" s="1"/>
  <c r="F86"/>
  <c r="D86"/>
  <c r="E86"/>
  <c r="C86"/>
  <c r="E85"/>
  <c r="F51"/>
  <c r="F53" s="1"/>
  <c r="F55" s="1"/>
  <c r="F57" s="1"/>
  <c r="F59" s="1"/>
  <c r="F61" s="1"/>
  <c r="F63" s="1"/>
  <c r="F65" s="1"/>
  <c r="F67" s="1"/>
  <c r="F69" s="1"/>
  <c r="F71" s="1"/>
  <c r="F73" s="1"/>
  <c r="F75" s="1"/>
  <c r="F77" s="1"/>
  <c r="F79" s="1"/>
  <c r="F81" s="1"/>
  <c r="F83" s="1"/>
  <c r="F85" s="1"/>
  <c r="C51"/>
  <c r="C53" s="1"/>
  <c r="C55" s="1"/>
  <c r="C57" s="1"/>
  <c r="C59" s="1"/>
  <c r="C61" s="1"/>
  <c r="C63" s="1"/>
  <c r="C65" s="1"/>
  <c r="C67" s="1"/>
  <c r="C69" s="1"/>
  <c r="C71" s="1"/>
  <c r="C73" s="1"/>
  <c r="C75" s="1"/>
  <c r="C77" s="1"/>
  <c r="C79" s="1"/>
  <c r="C81" s="1"/>
  <c r="C83" s="1"/>
  <c r="C85" s="1"/>
  <c r="G50"/>
  <c r="G49" l="1"/>
  <c r="G52"/>
  <c r="A89"/>
  <c r="A90" s="1"/>
  <c r="F88"/>
  <c r="D88"/>
  <c r="F87"/>
  <c r="D87"/>
  <c r="E88"/>
  <c r="C88"/>
  <c r="E87"/>
  <c r="C87"/>
  <c r="G86"/>
  <c r="A91" l="1"/>
  <c r="A92" s="1"/>
  <c r="F90"/>
  <c r="D90"/>
  <c r="F89"/>
  <c r="D89"/>
  <c r="E90"/>
  <c r="C90"/>
  <c r="E89"/>
  <c r="C89"/>
  <c r="G51"/>
  <c r="G88"/>
  <c r="G53" l="1"/>
  <c r="A93"/>
  <c r="A94" s="1"/>
  <c r="F92"/>
  <c r="D92"/>
  <c r="F91"/>
  <c r="D91"/>
  <c r="E92"/>
  <c r="C92"/>
  <c r="E91"/>
  <c r="C91"/>
  <c r="G84"/>
  <c r="G90"/>
  <c r="A95" l="1"/>
  <c r="A96" s="1"/>
  <c r="F94"/>
  <c r="D94"/>
  <c r="F93"/>
  <c r="D93"/>
  <c r="E94"/>
  <c r="C94"/>
  <c r="E93"/>
  <c r="C93"/>
  <c r="G55"/>
  <c r="G92"/>
  <c r="G94" l="1"/>
  <c r="G57"/>
  <c r="A97"/>
  <c r="A98" s="1"/>
  <c r="F96"/>
  <c r="D96"/>
  <c r="F95"/>
  <c r="D95"/>
  <c r="E96"/>
  <c r="C96"/>
  <c r="E95"/>
  <c r="C95"/>
  <c r="A99" l="1"/>
  <c r="A100" s="1"/>
  <c r="F98"/>
  <c r="D98"/>
  <c r="F97"/>
  <c r="D97"/>
  <c r="E98"/>
  <c r="C98"/>
  <c r="G98" s="1"/>
  <c r="E97"/>
  <c r="C97"/>
  <c r="G60"/>
  <c r="G59"/>
  <c r="G96"/>
  <c r="G61" l="1"/>
  <c r="A101"/>
  <c r="A102" s="1"/>
  <c r="F100"/>
  <c r="D100"/>
  <c r="F99"/>
  <c r="D99"/>
  <c r="E100"/>
  <c r="C100"/>
  <c r="G100" s="1"/>
  <c r="E99"/>
  <c r="C99"/>
  <c r="G63" l="1"/>
  <c r="A103"/>
  <c r="A104" s="1"/>
  <c r="F102"/>
  <c r="D102"/>
  <c r="F101"/>
  <c r="D101"/>
  <c r="E102"/>
  <c r="C102"/>
  <c r="G102" s="1"/>
  <c r="E101"/>
  <c r="C101"/>
  <c r="G65" l="1"/>
  <c r="A105"/>
  <c r="A106" s="1"/>
  <c r="F104"/>
  <c r="D104"/>
  <c r="F103"/>
  <c r="D103"/>
  <c r="E104"/>
  <c r="C104"/>
  <c r="G104" s="1"/>
  <c r="E103"/>
  <c r="C103"/>
  <c r="G67" l="1"/>
  <c r="A107"/>
  <c r="A108" s="1"/>
  <c r="F106"/>
  <c r="D106"/>
  <c r="F105"/>
  <c r="D105"/>
  <c r="E106"/>
  <c r="C106"/>
  <c r="E105"/>
  <c r="C105"/>
  <c r="G69" l="1"/>
  <c r="A109"/>
  <c r="A110" s="1"/>
  <c r="F108"/>
  <c r="D108"/>
  <c r="F107"/>
  <c r="D107"/>
  <c r="E108"/>
  <c r="C108"/>
  <c r="G108" s="1"/>
  <c r="E107"/>
  <c r="C107"/>
  <c r="G106"/>
  <c r="G71" l="1"/>
  <c r="A111"/>
  <c r="A112" s="1"/>
  <c r="F110"/>
  <c r="D110"/>
  <c r="F109"/>
  <c r="D109"/>
  <c r="E110"/>
  <c r="C110"/>
  <c r="E109"/>
  <c r="C109"/>
  <c r="A113" l="1"/>
  <c r="A114" s="1"/>
  <c r="F112"/>
  <c r="D112"/>
  <c r="F111"/>
  <c r="D111"/>
  <c r="E112"/>
  <c r="C112"/>
  <c r="G112" s="1"/>
  <c r="E111"/>
  <c r="C111"/>
  <c r="G73"/>
  <c r="G110"/>
  <c r="G75" l="1"/>
  <c r="A115"/>
  <c r="A116" s="1"/>
  <c r="F114"/>
  <c r="D114"/>
  <c r="F113"/>
  <c r="D113"/>
  <c r="E114"/>
  <c r="C114"/>
  <c r="G114" s="1"/>
  <c r="E113"/>
  <c r="C113"/>
  <c r="A117" l="1"/>
  <c r="A118" s="1"/>
  <c r="F116"/>
  <c r="D116"/>
  <c r="F115"/>
  <c r="D115"/>
  <c r="E116"/>
  <c r="C116"/>
  <c r="G116" s="1"/>
  <c r="E115"/>
  <c r="C115"/>
  <c r="G77"/>
  <c r="G79" l="1"/>
  <c r="A119"/>
  <c r="A120" s="1"/>
  <c r="F118"/>
  <c r="D118"/>
  <c r="F117"/>
  <c r="D117"/>
  <c r="E118"/>
  <c r="C118"/>
  <c r="G118" s="1"/>
  <c r="E117"/>
  <c r="C117"/>
  <c r="G81" l="1"/>
  <c r="A121"/>
  <c r="A122" s="1"/>
  <c r="F120"/>
  <c r="D120"/>
  <c r="F119"/>
  <c r="D119"/>
  <c r="E120"/>
  <c r="C120"/>
  <c r="G120" s="1"/>
  <c r="E119"/>
  <c r="C119"/>
  <c r="G83" l="1"/>
  <c r="E122"/>
  <c r="C122"/>
  <c r="F121"/>
  <c r="D121"/>
  <c r="A123"/>
  <c r="A124" s="1"/>
  <c r="F122"/>
  <c r="D122"/>
  <c r="E121"/>
  <c r="C121"/>
  <c r="A125" l="1"/>
  <c r="A126" s="1"/>
  <c r="F124"/>
  <c r="D124"/>
  <c r="E123"/>
  <c r="C123"/>
  <c r="E124"/>
  <c r="C124"/>
  <c r="F123"/>
  <c r="D123"/>
  <c r="G85"/>
  <c r="G122"/>
  <c r="G124" l="1"/>
  <c r="G87"/>
  <c r="E126"/>
  <c r="C126"/>
  <c r="F125"/>
  <c r="D125"/>
  <c r="A127"/>
  <c r="A128" s="1"/>
  <c r="F126"/>
  <c r="D126"/>
  <c r="E125"/>
  <c r="C125"/>
  <c r="A129" l="1"/>
  <c r="A130" s="1"/>
  <c r="F128"/>
  <c r="D128"/>
  <c r="E127"/>
  <c r="C127"/>
  <c r="E128"/>
  <c r="C128"/>
  <c r="F127"/>
  <c r="D127"/>
  <c r="G89"/>
  <c r="G126"/>
  <c r="G128" l="1"/>
  <c r="G91"/>
  <c r="E130"/>
  <c r="C130"/>
  <c r="F129"/>
  <c r="D129"/>
  <c r="A131"/>
  <c r="A132" s="1"/>
  <c r="F130"/>
  <c r="D130"/>
  <c r="E129"/>
  <c r="C129"/>
  <c r="A133" l="1"/>
  <c r="A134" s="1"/>
  <c r="F132"/>
  <c r="D132"/>
  <c r="E131"/>
  <c r="C131"/>
  <c r="E132"/>
  <c r="C132"/>
  <c r="F131"/>
  <c r="D131"/>
  <c r="G93"/>
  <c r="G130"/>
  <c r="G132" l="1"/>
  <c r="G95"/>
  <c r="E134"/>
  <c r="C134"/>
  <c r="F133"/>
  <c r="D133"/>
  <c r="A135"/>
  <c r="A136" s="1"/>
  <c r="F134"/>
  <c r="D134"/>
  <c r="E133"/>
  <c r="C133"/>
  <c r="A137" l="1"/>
  <c r="A138" s="1"/>
  <c r="F136"/>
  <c r="D136"/>
  <c r="E135"/>
  <c r="C135"/>
  <c r="E136"/>
  <c r="C136"/>
  <c r="F135"/>
  <c r="D135"/>
  <c r="G97"/>
  <c r="G134"/>
  <c r="G136" l="1"/>
  <c r="G99"/>
  <c r="A139"/>
  <c r="F138"/>
  <c r="D138"/>
  <c r="E137"/>
  <c r="C137"/>
  <c r="E138"/>
  <c r="C138"/>
  <c r="F137"/>
  <c r="D137"/>
  <c r="G101" l="1"/>
  <c r="F139"/>
  <c r="D139"/>
  <c r="E139"/>
  <c r="G138"/>
  <c r="G103" l="1"/>
  <c r="G105" l="1"/>
  <c r="G107" l="1"/>
  <c r="G109" l="1"/>
  <c r="G111" l="1"/>
  <c r="G113" l="1"/>
  <c r="G115" l="1"/>
  <c r="G117" l="1"/>
  <c r="G119" l="1"/>
  <c r="G121" l="1"/>
  <c r="G123" l="1"/>
  <c r="G125" l="1"/>
  <c r="G127" l="1"/>
  <c r="G129" l="1"/>
  <c r="G131" l="1"/>
  <c r="G133" l="1"/>
  <c r="G135" l="1"/>
  <c r="G137" l="1"/>
  <c r="G139" l="1"/>
</calcChain>
</file>

<file path=xl/sharedStrings.xml><?xml version="1.0" encoding="utf-8"?>
<sst xmlns="http://schemas.openxmlformats.org/spreadsheetml/2006/main" count="148" uniqueCount="22">
  <si>
    <t>KENTUCKY-AMERICAN WATER COMPANY</t>
  </si>
  <si>
    <t>CALCULATION OF AVERAGE RATE BASE ELEMENTS</t>
  </si>
  <si>
    <t>DEFERRED DEBITS</t>
  </si>
  <si>
    <t>Not in RB</t>
  </si>
  <si>
    <t>Acquisition</t>
  </si>
  <si>
    <t>Source</t>
  </si>
  <si>
    <t xml:space="preserve">Cost of </t>
  </si>
  <si>
    <t>Of</t>
  </si>
  <si>
    <t>Owenton</t>
  </si>
  <si>
    <t>Tri-Village</t>
  </si>
  <si>
    <t>Elk Lake</t>
  </si>
  <si>
    <t>Supply</t>
  </si>
  <si>
    <t>Starting Date</t>
  </si>
  <si>
    <t>Ending Date</t>
  </si>
  <si>
    <t>Amort. Period</t>
  </si>
  <si>
    <t>Total Cost</t>
  </si>
  <si>
    <t>Amort. Amount</t>
  </si>
  <si>
    <t>Last Month Amort</t>
  </si>
  <si>
    <t>Totals</t>
  </si>
  <si>
    <t>Unamort.Bal.</t>
  </si>
  <si>
    <t>Amort. Exp.</t>
  </si>
  <si>
    <t>Activity</t>
  </si>
</sst>
</file>

<file path=xl/styles.xml><?xml version="1.0" encoding="utf-8"?>
<styleSheet xmlns="http://schemas.openxmlformats.org/spreadsheetml/2006/main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mm\-yyyy"/>
    <numFmt numFmtId="166" formatCode="0_);\(0\)"/>
    <numFmt numFmtId="167" formatCode="&quot;$&quot;#,##0.0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Arial"/>
      <family val="2"/>
    </font>
    <font>
      <sz val="10"/>
      <color indexed="10"/>
      <name val="Calibri"/>
      <family val="2"/>
      <scheme val="minor"/>
    </font>
    <font>
      <sz val="9"/>
      <color indexed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71">
    <xf numFmtId="0" fontId="0" fillId="0" borderId="0" xfId="0"/>
    <xf numFmtId="0" fontId="2" fillId="0" borderId="0" xfId="0" applyFont="1" applyFill="1"/>
    <xf numFmtId="0" fontId="3" fillId="0" borderId="0" xfId="0" applyFont="1" applyFill="1" applyAlignment="1"/>
    <xf numFmtId="0" fontId="2" fillId="0" borderId="0" xfId="0" applyFont="1"/>
    <xf numFmtId="0" fontId="4" fillId="0" borderId="0" xfId="0" applyFont="1" applyFill="1" applyBorder="1"/>
    <xf numFmtId="0" fontId="5" fillId="0" borderId="0" xfId="0" applyFont="1" applyFill="1"/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/>
    <xf numFmtId="0" fontId="2" fillId="0" borderId="2" xfId="0" applyFont="1" applyFill="1" applyBorder="1"/>
    <xf numFmtId="164" fontId="5" fillId="0" borderId="3" xfId="0" applyNumberFormat="1" applyFont="1" applyFill="1" applyBorder="1" applyAlignment="1" applyProtection="1">
      <alignment horizontal="center"/>
    </xf>
    <xf numFmtId="0" fontId="5" fillId="0" borderId="3" xfId="0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0" fontId="5" fillId="0" borderId="6" xfId="0" applyFont="1" applyFill="1" applyBorder="1" applyAlignment="1" applyProtection="1">
      <alignment horizontal="center"/>
    </xf>
    <xf numFmtId="0" fontId="5" fillId="0" borderId="6" xfId="0" applyFont="1" applyFill="1" applyBorder="1"/>
    <xf numFmtId="0" fontId="5" fillId="0" borderId="7" xfId="0" applyFont="1" applyFill="1" applyBorder="1" applyAlignment="1" applyProtection="1">
      <alignment horizontal="center"/>
    </xf>
    <xf numFmtId="0" fontId="5" fillId="0" borderId="7" xfId="0" applyFont="1" applyFill="1" applyBorder="1"/>
    <xf numFmtId="165" fontId="5" fillId="0" borderId="6" xfId="2" applyNumberFormat="1" applyFont="1" applyFill="1" applyBorder="1" applyAlignment="1" applyProtection="1">
      <alignment horizontal="center"/>
    </xf>
    <xf numFmtId="166" fontId="5" fillId="0" borderId="6" xfId="0" applyNumberFormat="1" applyFont="1" applyFill="1" applyBorder="1" applyAlignment="1" applyProtection="1">
      <alignment horizontal="center"/>
    </xf>
    <xf numFmtId="0" fontId="2" fillId="0" borderId="4" xfId="0" applyFont="1" applyFill="1" applyBorder="1" applyAlignment="1"/>
    <xf numFmtId="0" fontId="2" fillId="0" borderId="5" xfId="0" applyFont="1" applyFill="1" applyBorder="1" applyAlignment="1"/>
    <xf numFmtId="49" fontId="5" fillId="0" borderId="6" xfId="0" applyNumberFormat="1" applyFont="1" applyFill="1" applyBorder="1" applyAlignment="1" applyProtection="1">
      <alignment horizontal="center"/>
    </xf>
    <xf numFmtId="49" fontId="5" fillId="0" borderId="6" xfId="0" applyNumberFormat="1" applyFont="1" applyFill="1" applyBorder="1"/>
    <xf numFmtId="49" fontId="2" fillId="0" borderId="0" xfId="0" applyNumberFormat="1" applyFont="1" applyFill="1"/>
    <xf numFmtId="167" fontId="2" fillId="0" borderId="6" xfId="0" applyNumberFormat="1" applyFont="1" applyFill="1" applyBorder="1"/>
    <xf numFmtId="167" fontId="5" fillId="0" borderId="6" xfId="0" applyNumberFormat="1" applyFont="1" applyFill="1" applyBorder="1"/>
    <xf numFmtId="44" fontId="2" fillId="0" borderId="6" xfId="0" applyNumberFormat="1" applyFont="1" applyFill="1" applyBorder="1"/>
    <xf numFmtId="44" fontId="2" fillId="0" borderId="7" xfId="0" applyNumberFormat="1" applyFont="1" applyFill="1" applyBorder="1"/>
    <xf numFmtId="0" fontId="5" fillId="0" borderId="7" xfId="0" applyFont="1" applyFill="1" applyBorder="1" applyAlignment="1">
      <alignment horizontal="center"/>
    </xf>
    <xf numFmtId="165" fontId="2" fillId="0" borderId="10" xfId="0" applyNumberFormat="1" applyFont="1" applyFill="1" applyBorder="1"/>
    <xf numFmtId="165" fontId="2" fillId="0" borderId="11" xfId="2" applyNumberFormat="1" applyFont="1" applyFill="1" applyBorder="1" applyAlignment="1" applyProtection="1">
      <alignment horizontal="right"/>
    </xf>
    <xf numFmtId="44" fontId="2" fillId="0" borderId="12" xfId="0" applyNumberFormat="1" applyFont="1" applyFill="1" applyBorder="1"/>
    <xf numFmtId="167" fontId="2" fillId="0" borderId="12" xfId="0" applyNumberFormat="1" applyFont="1" applyFill="1" applyBorder="1"/>
    <xf numFmtId="44" fontId="5" fillId="0" borderId="12" xfId="0" applyNumberFormat="1" applyFont="1" applyFill="1" applyBorder="1"/>
    <xf numFmtId="44" fontId="2" fillId="0" borderId="0" xfId="0" applyNumberFormat="1" applyFont="1" applyFill="1"/>
    <xf numFmtId="165" fontId="2" fillId="0" borderId="10" xfId="2" applyNumberFormat="1" applyFont="1" applyFill="1" applyBorder="1" applyAlignment="1" applyProtection="1">
      <alignment horizontal="right"/>
    </xf>
    <xf numFmtId="165" fontId="2" fillId="0" borderId="13" xfId="2" applyNumberFormat="1" applyFont="1" applyFill="1" applyBorder="1" applyAlignment="1" applyProtection="1">
      <alignment horizontal="right"/>
    </xf>
    <xf numFmtId="39" fontId="2" fillId="0" borderId="6" xfId="0" applyNumberFormat="1" applyFont="1" applyFill="1" applyBorder="1"/>
    <xf numFmtId="165" fontId="2" fillId="0" borderId="14" xfId="2" applyNumberFormat="1" applyFont="1" applyFill="1" applyBorder="1" applyAlignment="1" applyProtection="1">
      <alignment horizontal="right"/>
    </xf>
    <xf numFmtId="165" fontId="2" fillId="0" borderId="13" xfId="2" applyNumberFormat="1" applyFont="1" applyFill="1" applyBorder="1" applyAlignment="1" applyProtection="1">
      <alignment horizontal="center"/>
    </xf>
    <xf numFmtId="0" fontId="2" fillId="0" borderId="0" xfId="0" applyFont="1" applyFill="1" applyBorder="1"/>
    <xf numFmtId="39" fontId="2" fillId="0" borderId="10" xfId="0" applyNumberFormat="1" applyFont="1" applyFill="1" applyBorder="1"/>
    <xf numFmtId="39" fontId="2" fillId="0" borderId="13" xfId="0" applyNumberFormat="1" applyFont="1" applyFill="1" applyBorder="1"/>
    <xf numFmtId="0" fontId="2" fillId="0" borderId="0" xfId="0" quotePrefix="1" applyFont="1" applyFill="1" applyBorder="1"/>
    <xf numFmtId="164" fontId="6" fillId="0" borderId="0" xfId="0" applyNumberFormat="1" applyFont="1" applyFill="1" applyBorder="1" applyAlignment="1" applyProtection="1">
      <alignment horizontal="center"/>
    </xf>
    <xf numFmtId="164" fontId="5" fillId="0" borderId="0" xfId="0" applyNumberFormat="1" applyFont="1" applyFill="1" applyBorder="1" applyAlignment="1" applyProtection="1">
      <alignment horizontal="center"/>
    </xf>
    <xf numFmtId="167" fontId="5" fillId="0" borderId="0" xfId="0" applyNumberFormat="1" applyFont="1" applyFill="1" applyBorder="1"/>
    <xf numFmtId="167" fontId="5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43" fontId="2" fillId="0" borderId="0" xfId="1" applyNumberFormat="1" applyFont="1" applyFill="1" applyBorder="1"/>
    <xf numFmtId="165" fontId="2" fillId="0" borderId="15" xfId="2" applyNumberFormat="1" applyFont="1" applyFill="1" applyBorder="1" applyAlignment="1" applyProtection="1">
      <alignment horizontal="right"/>
    </xf>
    <xf numFmtId="165" fontId="2" fillId="0" borderId="16" xfId="0" applyNumberFormat="1" applyFont="1" applyFill="1" applyBorder="1"/>
    <xf numFmtId="165" fontId="2" fillId="0" borderId="17" xfId="0" applyNumberFormat="1" applyFont="1" applyFill="1" applyBorder="1"/>
    <xf numFmtId="165" fontId="2" fillId="0" borderId="18" xfId="2" applyNumberFormat="1" applyFont="1" applyFill="1" applyBorder="1" applyAlignment="1" applyProtection="1">
      <alignment horizontal="right"/>
    </xf>
    <xf numFmtId="44" fontId="2" fillId="0" borderId="19" xfId="0" applyNumberFormat="1" applyFont="1" applyFill="1" applyBorder="1"/>
    <xf numFmtId="44" fontId="2" fillId="0" borderId="0" xfId="0" applyNumberFormat="1" applyFont="1" applyFill="1" applyBorder="1"/>
    <xf numFmtId="44" fontId="5" fillId="0" borderId="6" xfId="0" applyNumberFormat="1" applyFont="1" applyFill="1" applyBorder="1"/>
    <xf numFmtId="0" fontId="8" fillId="0" borderId="0" xfId="0" applyFont="1" applyFill="1"/>
    <xf numFmtId="165" fontId="5" fillId="0" borderId="20" xfId="2" applyNumberFormat="1" applyFont="1" applyFill="1" applyBorder="1" applyAlignment="1" applyProtection="1">
      <alignment horizontal="right"/>
    </xf>
    <xf numFmtId="0" fontId="8" fillId="0" borderId="0" xfId="0" applyFont="1" applyFill="1" applyBorder="1"/>
    <xf numFmtId="44" fontId="8" fillId="0" borderId="6" xfId="0" applyNumberFormat="1" applyFont="1" applyFill="1" applyBorder="1"/>
    <xf numFmtId="44" fontId="8" fillId="0" borderId="0" xfId="0" applyNumberFormat="1" applyFont="1" applyFill="1" applyBorder="1"/>
    <xf numFmtId="0" fontId="9" fillId="0" borderId="0" xfId="0" applyFont="1" applyFill="1"/>
    <xf numFmtId="0" fontId="2" fillId="0" borderId="4" xfId="0" applyFont="1" applyFill="1" applyBorder="1" applyAlignment="1"/>
    <xf numFmtId="0" fontId="2" fillId="0" borderId="5" xfId="0" applyFont="1" applyFill="1" applyBorder="1" applyAlignment="1"/>
    <xf numFmtId="0" fontId="2" fillId="0" borderId="8" xfId="0" applyFont="1" applyFill="1" applyBorder="1" applyAlignment="1"/>
    <xf numFmtId="0" fontId="2" fillId="0" borderId="9" xfId="0" applyFont="1" applyFill="1" applyBorder="1" applyAlignment="1"/>
  </cellXfs>
  <cellStyles count="3">
    <cellStyle name="Comma" xfId="1" builtinId="3"/>
    <cellStyle name="Normal" xfId="0" builtinId="0"/>
    <cellStyle name="Normal_defmaint-new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al%20Folders/Finance/Rates/KY/Rate%20Cases/2012%20Rate%20Case/Exhibits/Rate%20Base/2012%20Rate%20Case%20Deferred%20Debit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nkout"/>
      <sheetName val="Linkin"/>
      <sheetName val="summary"/>
      <sheetName val="Def Debits"/>
      <sheetName val="FDDebitB"/>
      <sheetName val="Amortization"/>
      <sheetName val="Notes"/>
    </sheetNames>
    <sheetDataSet>
      <sheetData sheetId="0"/>
      <sheetData sheetId="1">
        <row r="3">
          <cell r="A3" t="str">
            <v>Case No. 2012-00520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0"/>
  <sheetViews>
    <sheetView tabSelected="1" workbookViewId="0"/>
  </sheetViews>
  <sheetFormatPr defaultRowHeight="12.75"/>
  <cols>
    <col min="1" max="1" width="24.7109375" style="1" customWidth="1"/>
    <col min="2" max="2" width="13.85546875" style="1" customWidth="1"/>
    <col min="3" max="3" width="16.140625" style="1" customWidth="1"/>
    <col min="4" max="6" width="16.140625" style="1" hidden="1" customWidth="1"/>
    <col min="7" max="7" width="14.7109375" style="5" customWidth="1"/>
    <col min="8" max="8" width="14" style="1" bestFit="1" customWidth="1"/>
    <col min="9" max="9" width="18.85546875" style="1" bestFit="1" customWidth="1"/>
    <col min="10" max="10" width="14.140625" style="1" bestFit="1" customWidth="1"/>
    <col min="11" max="11" width="11.42578125" style="1" bestFit="1" customWidth="1"/>
    <col min="12" max="13" width="9.140625" style="1"/>
    <col min="14" max="14" width="10.42578125" style="1" bestFit="1" customWidth="1"/>
    <col min="15" max="15" width="16.140625" style="1" customWidth="1"/>
    <col min="16" max="16" width="13.140625" style="1" bestFit="1" customWidth="1"/>
    <col min="17" max="17" width="12.85546875" style="1" bestFit="1" customWidth="1"/>
    <col min="18" max="18" width="11.42578125" style="1" bestFit="1" customWidth="1"/>
    <col min="19" max="19" width="11.28515625" style="1" bestFit="1" customWidth="1"/>
    <col min="20" max="16384" width="9.140625" style="1"/>
  </cols>
  <sheetData>
    <row r="1" spans="1:26">
      <c r="B1" s="2"/>
      <c r="C1" s="2"/>
      <c r="D1" s="2"/>
      <c r="E1" s="2"/>
      <c r="F1" s="2"/>
      <c r="G1" s="2"/>
    </row>
    <row r="2" spans="1:26">
      <c r="A2" s="3"/>
      <c r="B2" s="3"/>
      <c r="C2" s="3"/>
      <c r="D2" s="3"/>
      <c r="E2" s="3"/>
      <c r="F2" s="3"/>
      <c r="G2" s="3"/>
    </row>
    <row r="3" spans="1:26">
      <c r="A3" s="4" t="s">
        <v>0</v>
      </c>
      <c r="B3" s="4"/>
    </row>
    <row r="4" spans="1:26">
      <c r="A4" s="4" t="s">
        <v>1</v>
      </c>
      <c r="B4" s="4"/>
      <c r="G4" s="6"/>
    </row>
    <row r="5" spans="1:26">
      <c r="A5" s="4" t="s">
        <v>2</v>
      </c>
      <c r="B5" s="4"/>
      <c r="G5" s="6"/>
    </row>
    <row r="6" spans="1:26" ht="13.5" thickBot="1">
      <c r="A6" s="4" t="str">
        <f>[1]Linkin!$A$3</f>
        <v>Case No. 2012-00520</v>
      </c>
      <c r="B6" s="4"/>
      <c r="D6" s="7" t="s">
        <v>3</v>
      </c>
      <c r="E6" s="7" t="s">
        <v>3</v>
      </c>
      <c r="F6" s="7" t="s">
        <v>3</v>
      </c>
    </row>
    <row r="7" spans="1:26" ht="13.5" thickTop="1">
      <c r="A7" s="8"/>
      <c r="B7" s="9"/>
      <c r="C7" s="10" t="s">
        <v>5</v>
      </c>
      <c r="D7" s="10" t="s">
        <v>6</v>
      </c>
      <c r="E7" s="10" t="s">
        <v>6</v>
      </c>
      <c r="F7" s="10" t="s">
        <v>6</v>
      </c>
      <c r="G7" s="11"/>
    </row>
    <row r="8" spans="1:26">
      <c r="A8" s="12"/>
      <c r="B8" s="13"/>
      <c r="C8" s="14" t="s">
        <v>7</v>
      </c>
      <c r="D8" s="14" t="s">
        <v>8</v>
      </c>
      <c r="E8" s="14" t="s">
        <v>9</v>
      </c>
      <c r="F8" s="14" t="s">
        <v>10</v>
      </c>
      <c r="G8" s="15"/>
    </row>
    <row r="9" spans="1:26" ht="13.5" thickBot="1">
      <c r="A9" s="12"/>
      <c r="B9" s="13"/>
      <c r="C9" s="16" t="s">
        <v>11</v>
      </c>
      <c r="D9" s="16" t="s">
        <v>4</v>
      </c>
      <c r="E9" s="16" t="s">
        <v>4</v>
      </c>
      <c r="F9" s="16" t="s">
        <v>4</v>
      </c>
      <c r="G9" s="17"/>
    </row>
    <row r="10" spans="1:26" ht="13.5" thickTop="1">
      <c r="A10" s="67" t="s">
        <v>12</v>
      </c>
      <c r="B10" s="68"/>
      <c r="C10" s="18">
        <v>36892</v>
      </c>
      <c r="D10" s="18">
        <v>38626</v>
      </c>
      <c r="E10" s="18">
        <v>37622</v>
      </c>
      <c r="F10" s="18">
        <v>37622</v>
      </c>
      <c r="G10" s="15"/>
    </row>
    <row r="11" spans="1:26">
      <c r="A11" s="67" t="s">
        <v>13</v>
      </c>
      <c r="B11" s="68"/>
      <c r="C11" s="18">
        <v>51471</v>
      </c>
      <c r="D11" s="18">
        <v>53206</v>
      </c>
      <c r="E11" s="18">
        <v>52201</v>
      </c>
      <c r="F11" s="18">
        <v>52201</v>
      </c>
      <c r="G11" s="15"/>
    </row>
    <row r="12" spans="1:26">
      <c r="A12" s="67" t="s">
        <v>14</v>
      </c>
      <c r="B12" s="68"/>
      <c r="C12" s="19">
        <v>480</v>
      </c>
      <c r="D12" s="19">
        <v>480</v>
      </c>
      <c r="E12" s="19">
        <v>480</v>
      </c>
      <c r="F12" s="19">
        <v>480</v>
      </c>
      <c r="G12" s="15"/>
    </row>
    <row r="13" spans="1:26">
      <c r="A13" s="20"/>
      <c r="B13" s="21"/>
      <c r="C13" s="22"/>
      <c r="D13" s="22"/>
      <c r="E13" s="22"/>
      <c r="F13" s="22"/>
      <c r="G13" s="23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spans="1:26">
      <c r="A14" s="67" t="s">
        <v>15</v>
      </c>
      <c r="B14" s="68"/>
      <c r="C14" s="25">
        <v>2283202.35</v>
      </c>
      <c r="D14" s="25">
        <v>-16983.919999999998</v>
      </c>
      <c r="E14" s="25">
        <f>334694.34-107432</f>
        <v>227262.34000000003</v>
      </c>
      <c r="F14" s="25">
        <v>107432</v>
      </c>
      <c r="G14" s="26"/>
    </row>
    <row r="15" spans="1:26">
      <c r="A15" s="67" t="s">
        <v>16</v>
      </c>
      <c r="B15" s="68"/>
      <c r="C15" s="27">
        <v>4756.67</v>
      </c>
      <c r="D15" s="27">
        <f>+D14/480</f>
        <v>-35.383166666666661</v>
      </c>
      <c r="E15" s="27">
        <v>473.51</v>
      </c>
      <c r="F15" s="27">
        <v>223.82</v>
      </c>
      <c r="G15" s="15"/>
    </row>
    <row r="16" spans="1:26" ht="13.5" thickBot="1">
      <c r="A16" s="69" t="s">
        <v>17</v>
      </c>
      <c r="B16" s="70"/>
      <c r="C16" s="28">
        <f>(C14-((C15*(C12-1))))</f>
        <v>4757.4199999999255</v>
      </c>
      <c r="D16" s="28">
        <f>+D14-(D15*479)</f>
        <v>-35.383166666666511</v>
      </c>
      <c r="E16" s="28">
        <f>(E14-((E15*(E12-1))))</f>
        <v>451.05000000001746</v>
      </c>
      <c r="F16" s="28">
        <f>(F14-((F15*(F12-1))))</f>
        <v>222.22000000000116</v>
      </c>
      <c r="G16" s="29" t="s">
        <v>18</v>
      </c>
    </row>
    <row r="17" spans="1:20" ht="13.5" thickTop="1">
      <c r="A17" s="30">
        <v>40132</v>
      </c>
      <c r="B17" s="31" t="s">
        <v>19</v>
      </c>
      <c r="C17" s="32">
        <v>1774237.91</v>
      </c>
      <c r="D17" s="33">
        <v>-16382.41</v>
      </c>
      <c r="E17" s="32">
        <f>196013.99-0.9</f>
        <v>196013.09</v>
      </c>
      <c r="F17" s="32">
        <v>92659.88</v>
      </c>
      <c r="G17" s="34">
        <f t="shared" ref="G17:G48" si="0">SUM(C17:C17)</f>
        <v>1774237.91</v>
      </c>
      <c r="H17" s="35"/>
    </row>
    <row r="18" spans="1:20">
      <c r="A18" s="36">
        <f>+A17+30</f>
        <v>40162</v>
      </c>
      <c r="B18" s="37" t="s">
        <v>20</v>
      </c>
      <c r="C18" s="38">
        <f>IF(OR($A18&lt;C$10,$A18&gt;C$11),0,IF($A18=C$11,-C17,-C$15))</f>
        <v>-4756.67</v>
      </c>
      <c r="D18" s="38">
        <f>+D16</f>
        <v>-35.383166666666511</v>
      </c>
      <c r="E18" s="38">
        <f>IF(OR($A18&lt;E$10,$A18&gt;E$11),0,IF($A18=E$11,-E17,-E$15))</f>
        <v>-473.51</v>
      </c>
      <c r="F18" s="38">
        <f>IF(OR($A18&lt;F$10,$A18&gt;F$11),0,IF($A18=F$11,-F17,-F$15))</f>
        <v>-223.82</v>
      </c>
      <c r="G18" s="34">
        <f t="shared" si="0"/>
        <v>-4756.67</v>
      </c>
    </row>
    <row r="19" spans="1:20">
      <c r="A19" s="39">
        <f>+A18</f>
        <v>40162</v>
      </c>
      <c r="B19" s="40" t="s">
        <v>21</v>
      </c>
      <c r="C19" s="38"/>
      <c r="D19" s="38"/>
      <c r="E19" s="38"/>
      <c r="F19" s="38"/>
      <c r="G19" s="34">
        <f t="shared" si="0"/>
        <v>0</v>
      </c>
    </row>
    <row r="20" spans="1:20">
      <c r="A20" s="30">
        <f>A18</f>
        <v>40162</v>
      </c>
      <c r="B20" s="31" t="s">
        <v>19</v>
      </c>
      <c r="C20" s="32">
        <v>1769481.24</v>
      </c>
      <c r="D20" s="32">
        <f>+D17+D18+D19</f>
        <v>-16417.793166666666</v>
      </c>
      <c r="E20" s="32">
        <f>+E17+E18</f>
        <v>195539.58</v>
      </c>
      <c r="F20" s="32">
        <f>+F17+F18</f>
        <v>92436.06</v>
      </c>
      <c r="G20" s="34">
        <f t="shared" si="0"/>
        <v>1769481.24</v>
      </c>
      <c r="H20" s="35"/>
    </row>
    <row r="21" spans="1:20">
      <c r="A21" s="36">
        <f>+A20+30</f>
        <v>40192</v>
      </c>
      <c r="B21" s="37" t="s">
        <v>20</v>
      </c>
      <c r="C21" s="38">
        <f>IF(OR($A21&lt;C$10,$A21&gt;C$11),0,IF($A21=C$11,-C20,-C$15))</f>
        <v>-4756.67</v>
      </c>
      <c r="D21" s="38">
        <f>+D18</f>
        <v>-35.383166666666511</v>
      </c>
      <c r="E21" s="38">
        <f>IF(OR($A21&lt;E$10,$A21&gt;E$11),0,IF($A21=E$11,-E20,-E$15))</f>
        <v>-473.51</v>
      </c>
      <c r="F21" s="38">
        <f>IF(OR($A21&lt;F$10,$A21&gt;F$11),0,IF($A21=F$11,-F20,-F$15))</f>
        <v>-223.82</v>
      </c>
      <c r="G21" s="34">
        <f t="shared" si="0"/>
        <v>-4756.67</v>
      </c>
    </row>
    <row r="22" spans="1:20">
      <c r="A22" s="39">
        <f>+A21</f>
        <v>40192</v>
      </c>
      <c r="B22" s="40" t="s">
        <v>21</v>
      </c>
      <c r="C22" s="38"/>
      <c r="D22" s="38"/>
      <c r="E22" s="38"/>
      <c r="F22" s="38"/>
      <c r="G22" s="34">
        <f t="shared" si="0"/>
        <v>0</v>
      </c>
    </row>
    <row r="23" spans="1:20">
      <c r="A23" s="30">
        <f>A21</f>
        <v>40192</v>
      </c>
      <c r="B23" s="31" t="s">
        <v>19</v>
      </c>
      <c r="C23" s="32">
        <f>+C20+C21</f>
        <v>1764724.57</v>
      </c>
      <c r="D23" s="32">
        <f>+D20+D21+D22</f>
        <v>-16453.176333333333</v>
      </c>
      <c r="E23" s="32">
        <f>+E20+E21</f>
        <v>195066.06999999998</v>
      </c>
      <c r="F23" s="32">
        <f>+F20+F21</f>
        <v>92212.239999999991</v>
      </c>
      <c r="G23" s="34">
        <f t="shared" si="0"/>
        <v>1764724.57</v>
      </c>
      <c r="H23" s="35"/>
    </row>
    <row r="24" spans="1:20">
      <c r="A24" s="36">
        <f>+A23+30</f>
        <v>40222</v>
      </c>
      <c r="B24" s="37" t="s">
        <v>20</v>
      </c>
      <c r="C24" s="38">
        <f>IF(OR($A24&lt;C$10,$A24&gt;C$11),0,IF($A24=C$11,-C23,-C$15))</f>
        <v>-4756.67</v>
      </c>
      <c r="D24" s="38">
        <f>+D21</f>
        <v>-35.383166666666511</v>
      </c>
      <c r="E24" s="38">
        <f>IF(OR($A24&lt;E$10,$A24&gt;E$11),0,IF($A24=E$11,-E23,-E$15))</f>
        <v>-473.51</v>
      </c>
      <c r="F24" s="38">
        <f>IF(OR($A24&lt;F$10,$A24&gt;F$11),0,IF($A24=F$11,-F23,-F$15))</f>
        <v>-223.82</v>
      </c>
      <c r="G24" s="34">
        <f t="shared" si="0"/>
        <v>-4756.67</v>
      </c>
    </row>
    <row r="25" spans="1:20">
      <c r="A25" s="39">
        <f>+A24</f>
        <v>40222</v>
      </c>
      <c r="B25" s="40" t="s">
        <v>21</v>
      </c>
      <c r="C25" s="38"/>
      <c r="D25" s="38"/>
      <c r="E25" s="38"/>
      <c r="F25" s="38"/>
      <c r="G25" s="34">
        <f t="shared" si="0"/>
        <v>0</v>
      </c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</row>
    <row r="26" spans="1:20">
      <c r="A26" s="30">
        <f>A24</f>
        <v>40222</v>
      </c>
      <c r="B26" s="31" t="s">
        <v>19</v>
      </c>
      <c r="C26" s="32">
        <f>+C23+C24</f>
        <v>1759967.9000000001</v>
      </c>
      <c r="D26" s="32">
        <f>+D23+D24+D25</f>
        <v>-16488.559499999999</v>
      </c>
      <c r="E26" s="32">
        <f>+E23+E24</f>
        <v>194592.55999999997</v>
      </c>
      <c r="F26" s="32">
        <f>+F23+F24</f>
        <v>91988.419999999984</v>
      </c>
      <c r="G26" s="34">
        <f t="shared" si="0"/>
        <v>1759967.9000000001</v>
      </c>
      <c r="H26" s="35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</row>
    <row r="27" spans="1:20">
      <c r="A27" s="36">
        <f>+A26+30</f>
        <v>40252</v>
      </c>
      <c r="B27" s="37" t="s">
        <v>20</v>
      </c>
      <c r="C27" s="42">
        <f>IF(OR($A27&lt;C$10,$A27&gt;C$11),0,IF($A27=C$11,-C26,-C$15))</f>
        <v>-4756.67</v>
      </c>
      <c r="D27" s="43">
        <f>+D24</f>
        <v>-35.383166666666511</v>
      </c>
      <c r="E27" s="38">
        <f>IF(OR($A27&lt;E$10,$A27&gt;E$11),0,IF($A27=E$11,-E26,-E$15))</f>
        <v>-473.51</v>
      </c>
      <c r="F27" s="38">
        <f>IF(OR($A27&lt;F$10,$A27&gt;F$11),0,IF($A27=F$11,-F26,-F$15))</f>
        <v>-223.82</v>
      </c>
      <c r="G27" s="34">
        <f t="shared" si="0"/>
        <v>-4756.67</v>
      </c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</row>
    <row r="28" spans="1:20">
      <c r="A28" s="39">
        <f>+A27</f>
        <v>40252</v>
      </c>
      <c r="B28" s="40" t="s">
        <v>21</v>
      </c>
      <c r="C28" s="27"/>
      <c r="D28" s="38"/>
      <c r="E28" s="38"/>
      <c r="F28" s="38"/>
      <c r="G28" s="34">
        <f t="shared" si="0"/>
        <v>0</v>
      </c>
      <c r="I28" s="44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</row>
    <row r="29" spans="1:20">
      <c r="A29" s="30">
        <f>A27</f>
        <v>40252</v>
      </c>
      <c r="B29" s="31" t="s">
        <v>19</v>
      </c>
      <c r="C29" s="32">
        <f>+C26+C27</f>
        <v>1755211.2300000002</v>
      </c>
      <c r="D29" s="32">
        <f>+D26+D27+D28</f>
        <v>-16523.942666666666</v>
      </c>
      <c r="E29" s="32">
        <f>+E26+E27</f>
        <v>194119.04999999996</v>
      </c>
      <c r="F29" s="32">
        <f>+F26+F27</f>
        <v>91764.599999999977</v>
      </c>
      <c r="G29" s="34">
        <f t="shared" si="0"/>
        <v>1755211.2300000002</v>
      </c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</row>
    <row r="30" spans="1:20">
      <c r="A30" s="36">
        <f>+A29+30</f>
        <v>40282</v>
      </c>
      <c r="B30" s="37" t="s">
        <v>20</v>
      </c>
      <c r="C30" s="42">
        <f>IF(OR($A30&lt;C$10,$A30&gt;C$11),0,IF($A30=C$11,-C29,-C$15))</f>
        <v>-4756.67</v>
      </c>
      <c r="D30" s="43">
        <f>+D27</f>
        <v>-35.383166666666511</v>
      </c>
      <c r="E30" s="38">
        <f>IF(OR($A30&lt;E$10,$A30&gt;E$11),0,IF($A30=E$11,-E29,-E$15))</f>
        <v>-473.51</v>
      </c>
      <c r="F30" s="38">
        <f>IF(OR($A30&lt;F$10,$A30&gt;F$11),0,IF($A30=F$11,-F29,-F$15))</f>
        <v>-223.82</v>
      </c>
      <c r="G30" s="34">
        <f t="shared" si="0"/>
        <v>-4756.67</v>
      </c>
      <c r="H30" s="35"/>
      <c r="I30" s="45"/>
      <c r="J30" s="46"/>
      <c r="K30" s="46"/>
      <c r="L30" s="46"/>
      <c r="M30" s="46"/>
      <c r="N30" s="46"/>
      <c r="O30" s="46"/>
      <c r="P30" s="47"/>
      <c r="Q30" s="48"/>
      <c r="R30" s="48"/>
      <c r="S30" s="41"/>
      <c r="T30" s="41"/>
    </row>
    <row r="31" spans="1:20">
      <c r="A31" s="39">
        <f>+A30</f>
        <v>40282</v>
      </c>
      <c r="B31" s="40" t="s">
        <v>21</v>
      </c>
      <c r="C31" s="27"/>
      <c r="D31" s="38"/>
      <c r="E31" s="38"/>
      <c r="F31" s="38"/>
      <c r="G31" s="34">
        <f t="shared" si="0"/>
        <v>0</v>
      </c>
      <c r="I31" s="49"/>
      <c r="J31" s="50"/>
      <c r="K31" s="50"/>
      <c r="L31" s="50"/>
      <c r="M31" s="50"/>
      <c r="N31" s="50"/>
      <c r="O31" s="50"/>
      <c r="P31" s="51"/>
      <c r="Q31" s="52"/>
      <c r="R31" s="52"/>
      <c r="S31" s="41"/>
      <c r="T31" s="41"/>
    </row>
    <row r="32" spans="1:20">
      <c r="A32" s="30">
        <f>A30</f>
        <v>40282</v>
      </c>
      <c r="B32" s="31" t="s">
        <v>19</v>
      </c>
      <c r="C32" s="32">
        <f>+C29+C30</f>
        <v>1750454.5600000003</v>
      </c>
      <c r="D32" s="32">
        <f>+D29+D30+D31</f>
        <v>-16559.325833333332</v>
      </c>
      <c r="E32" s="32">
        <f>+E29+E30</f>
        <v>193645.53999999995</v>
      </c>
      <c r="F32" s="32">
        <f>+F29+F30</f>
        <v>91540.77999999997</v>
      </c>
      <c r="G32" s="34">
        <f t="shared" si="0"/>
        <v>1750454.5600000003</v>
      </c>
      <c r="H32" s="35"/>
      <c r="I32" s="49"/>
      <c r="J32" s="50"/>
      <c r="K32" s="50"/>
      <c r="L32" s="50"/>
      <c r="M32" s="50"/>
      <c r="N32" s="50"/>
      <c r="O32" s="50"/>
      <c r="P32" s="52"/>
      <c r="Q32" s="52"/>
      <c r="R32" s="52"/>
      <c r="S32" s="41"/>
      <c r="T32" s="41"/>
    </row>
    <row r="33" spans="1:20">
      <c r="A33" s="36">
        <f>+A32+30</f>
        <v>40312</v>
      </c>
      <c r="B33" s="37" t="s">
        <v>20</v>
      </c>
      <c r="C33" s="42">
        <f>IF(OR($A33&lt;C$10,$A33&gt;C$11),0,IF($A33=C$11,-C32,-C$15))</f>
        <v>-4756.67</v>
      </c>
      <c r="D33" s="43">
        <f>+D30</f>
        <v>-35.383166666666511</v>
      </c>
      <c r="E33" s="38">
        <f>IF(OR($A33&lt;E$10,$A33&gt;E$11),0,IF($A33=E$11,-E32,-E$15))</f>
        <v>-473.51</v>
      </c>
      <c r="F33" s="38">
        <f>IF(OR($A33&lt;F$10,$A33&gt;F$11),0,IF($A33=F$11,-F32,-F$15))</f>
        <v>-223.82</v>
      </c>
      <c r="G33" s="34">
        <f t="shared" si="0"/>
        <v>-4756.67</v>
      </c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</row>
    <row r="34" spans="1:20">
      <c r="A34" s="39">
        <f>+A33</f>
        <v>40312</v>
      </c>
      <c r="B34" s="40" t="s">
        <v>21</v>
      </c>
      <c r="C34" s="27"/>
      <c r="D34" s="38"/>
      <c r="E34" s="38"/>
      <c r="F34" s="38"/>
      <c r="G34" s="34">
        <f t="shared" si="0"/>
        <v>0</v>
      </c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</row>
    <row r="35" spans="1:20">
      <c r="A35" s="30">
        <f>A33</f>
        <v>40312</v>
      </c>
      <c r="B35" s="31" t="s">
        <v>19</v>
      </c>
      <c r="C35" s="32">
        <f>+C32+C33</f>
        <v>1745697.8900000004</v>
      </c>
      <c r="D35" s="32">
        <f>+D32+D33+D34</f>
        <v>-16594.708999999999</v>
      </c>
      <c r="E35" s="32">
        <f>+E32+E33</f>
        <v>193172.02999999994</v>
      </c>
      <c r="F35" s="32">
        <f>+F32+F33</f>
        <v>91316.959999999963</v>
      </c>
      <c r="G35" s="34">
        <f t="shared" si="0"/>
        <v>1745697.8900000004</v>
      </c>
      <c r="H35" s="35"/>
      <c r="I35" s="53"/>
      <c r="J35" s="53"/>
      <c r="K35" s="41"/>
      <c r="L35" s="53"/>
      <c r="M35" s="53"/>
      <c r="N35" s="53"/>
      <c r="O35" s="53"/>
      <c r="P35" s="53"/>
      <c r="Q35" s="53"/>
      <c r="R35" s="53"/>
      <c r="S35" s="53"/>
      <c r="T35" s="41"/>
    </row>
    <row r="36" spans="1:20">
      <c r="A36" s="36">
        <f>+A35+30</f>
        <v>40342</v>
      </c>
      <c r="B36" s="37" t="s">
        <v>20</v>
      </c>
      <c r="C36" s="42">
        <f>IF(OR($A36&lt;C$10,$A36&gt;C$11),0,IF($A36=C$11,-C35,-C$15))</f>
        <v>-4756.67</v>
      </c>
      <c r="D36" s="43">
        <f>+D33</f>
        <v>-35.383166666666511</v>
      </c>
      <c r="E36" s="38">
        <f>IF(OR($A36&lt;E$10,$A36&gt;E$11),0,IF($A36=E$11,-E35,-E$15))</f>
        <v>-473.51</v>
      </c>
      <c r="F36" s="38">
        <f>IF(OR($A36&lt;F$10,$A36&gt;F$11),0,IF($A36=F$11,-F35,-F$15))</f>
        <v>-223.82</v>
      </c>
      <c r="G36" s="34">
        <f t="shared" si="0"/>
        <v>-4756.67</v>
      </c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</row>
    <row r="37" spans="1:20">
      <c r="A37" s="39">
        <f>+A36</f>
        <v>40342</v>
      </c>
      <c r="B37" s="40" t="s">
        <v>21</v>
      </c>
      <c r="C37" s="27"/>
      <c r="D37" s="38"/>
      <c r="E37" s="38"/>
      <c r="F37" s="38"/>
      <c r="G37" s="34">
        <f t="shared" si="0"/>
        <v>0</v>
      </c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</row>
    <row r="38" spans="1:20">
      <c r="A38" s="30">
        <f>A36</f>
        <v>40342</v>
      </c>
      <c r="B38" s="31" t="s">
        <v>19</v>
      </c>
      <c r="C38" s="32">
        <f>+C35+C36</f>
        <v>1740941.2200000004</v>
      </c>
      <c r="D38" s="32">
        <f>+D35+D36+D37</f>
        <v>-16630.092166666665</v>
      </c>
      <c r="E38" s="32">
        <f>+E35+E36</f>
        <v>192698.51999999993</v>
      </c>
      <c r="F38" s="32">
        <f>+F35+F36</f>
        <v>91093.139999999956</v>
      </c>
      <c r="G38" s="34">
        <f t="shared" si="0"/>
        <v>1740941.2200000004</v>
      </c>
    </row>
    <row r="39" spans="1:20">
      <c r="A39" s="36">
        <f>+A38+30</f>
        <v>40372</v>
      </c>
      <c r="B39" s="37" t="s">
        <v>20</v>
      </c>
      <c r="C39" s="42">
        <f>IF(OR($A39&lt;C$10,$A39&gt;C$11),0,IF($A39=C$11,-C38,-C$15))</f>
        <v>-4756.67</v>
      </c>
      <c r="D39" s="43">
        <f>+D36</f>
        <v>-35.383166666666511</v>
      </c>
      <c r="E39" s="38">
        <f>IF(OR($A39&lt;E$10,$A39&gt;E$11),0,IF($A39=E$11,-E38,-E$15))</f>
        <v>-473.51</v>
      </c>
      <c r="F39" s="38">
        <f>IF(OR($A39&lt;F$10,$A39&gt;F$11),0,IF($A39=F$11,-F38,-F$15))</f>
        <v>-223.82</v>
      </c>
      <c r="G39" s="34">
        <f t="shared" si="0"/>
        <v>-4756.67</v>
      </c>
    </row>
    <row r="40" spans="1:20">
      <c r="A40" s="39">
        <f>+A39</f>
        <v>40372</v>
      </c>
      <c r="B40" s="40" t="s">
        <v>21</v>
      </c>
      <c r="C40" s="27"/>
      <c r="D40" s="38"/>
      <c r="E40" s="38"/>
      <c r="F40" s="38"/>
      <c r="G40" s="34">
        <f t="shared" si="0"/>
        <v>0</v>
      </c>
    </row>
    <row r="41" spans="1:20">
      <c r="A41" s="30">
        <f>A39</f>
        <v>40372</v>
      </c>
      <c r="B41" s="31" t="s">
        <v>19</v>
      </c>
      <c r="C41" s="32">
        <f>+C38+C39</f>
        <v>1736184.5500000005</v>
      </c>
      <c r="D41" s="32">
        <f>+D38+D39+D40</f>
        <v>-16665.475333333332</v>
      </c>
      <c r="E41" s="32">
        <f>+E38+E39</f>
        <v>192225.00999999992</v>
      </c>
      <c r="F41" s="32">
        <f>+F38+F39</f>
        <v>90869.319999999949</v>
      </c>
      <c r="G41" s="34">
        <f t="shared" si="0"/>
        <v>1736184.5500000005</v>
      </c>
    </row>
    <row r="42" spans="1:20">
      <c r="A42" s="36">
        <f>+A41+30</f>
        <v>40402</v>
      </c>
      <c r="B42" s="37" t="s">
        <v>20</v>
      </c>
      <c r="C42" s="42">
        <f>IF(OR($A42&lt;C$10,$A42&gt;C$11),0,IF($A42=C$11,-C41,-C$15))</f>
        <v>-4756.67</v>
      </c>
      <c r="D42" s="43">
        <f>+D39</f>
        <v>-35.383166666666511</v>
      </c>
      <c r="E42" s="38">
        <f>IF(OR($A42&lt;E$10,$A42&gt;E$11),0,IF($A42=E$11,-E41,-E$15))</f>
        <v>-473.51</v>
      </c>
      <c r="F42" s="38">
        <f>IF(OR($A42&lt;F$10,$A42&gt;F$11),0,IF($A42=F$11,-F41,-F$15))</f>
        <v>-223.82</v>
      </c>
      <c r="G42" s="34">
        <f t="shared" si="0"/>
        <v>-4756.67</v>
      </c>
    </row>
    <row r="43" spans="1:20">
      <c r="A43" s="39">
        <f>+A42</f>
        <v>40402</v>
      </c>
      <c r="B43" s="40" t="s">
        <v>21</v>
      </c>
      <c r="C43" s="27"/>
      <c r="D43" s="38"/>
      <c r="E43" s="38"/>
      <c r="F43" s="38"/>
      <c r="G43" s="34">
        <f t="shared" si="0"/>
        <v>0</v>
      </c>
    </row>
    <row r="44" spans="1:20">
      <c r="A44" s="30">
        <f>A42</f>
        <v>40402</v>
      </c>
      <c r="B44" s="31" t="s">
        <v>19</v>
      </c>
      <c r="C44" s="32">
        <f>+C41+C42</f>
        <v>1731427.8800000006</v>
      </c>
      <c r="D44" s="32">
        <f>+D41+D42+D43</f>
        <v>-16700.858499999998</v>
      </c>
      <c r="E44" s="32">
        <f>+E41+E42</f>
        <v>191751.49999999991</v>
      </c>
      <c r="F44" s="32">
        <f>+F41+F42</f>
        <v>90645.499999999942</v>
      </c>
      <c r="G44" s="34">
        <f t="shared" si="0"/>
        <v>1731427.8800000006</v>
      </c>
    </row>
    <row r="45" spans="1:20">
      <c r="A45" s="36">
        <f>+A44+30</f>
        <v>40432</v>
      </c>
      <c r="B45" s="37" t="s">
        <v>20</v>
      </c>
      <c r="C45" s="42">
        <f>IF(OR($A45&lt;C$10,$A45&gt;C$11),0,IF($A45=C$11,-C44,-C$15))</f>
        <v>-4756.67</v>
      </c>
      <c r="D45" s="43">
        <f>+D42</f>
        <v>-35.383166666666511</v>
      </c>
      <c r="E45" s="38">
        <f>IF(OR($A45&lt;E$10,$A45&gt;E$11),0,IF($A45=E$11,-E44,-E$15))</f>
        <v>-473.51</v>
      </c>
      <c r="F45" s="38">
        <f>IF(OR($A45&lt;F$10,$A45&gt;F$11),0,IF($A45=F$11,-F44,-F$15))</f>
        <v>-223.82</v>
      </c>
      <c r="G45" s="34">
        <f t="shared" si="0"/>
        <v>-4756.67</v>
      </c>
    </row>
    <row r="46" spans="1:20">
      <c r="A46" s="39">
        <f>+A45</f>
        <v>40432</v>
      </c>
      <c r="B46" s="40" t="s">
        <v>21</v>
      </c>
      <c r="C46" s="27"/>
      <c r="D46" s="38"/>
      <c r="E46" s="38"/>
      <c r="F46" s="38"/>
      <c r="G46" s="34">
        <f t="shared" si="0"/>
        <v>0</v>
      </c>
    </row>
    <row r="47" spans="1:20">
      <c r="A47" s="30">
        <f>A45</f>
        <v>40432</v>
      </c>
      <c r="B47" s="31" t="s">
        <v>19</v>
      </c>
      <c r="C47" s="32">
        <f t="shared" ref="C47:F47" si="1">IF($A48&lt;C$10,0,IF($A48=C$10,C$14,SUM(C44:C45)))</f>
        <v>1726671.2100000007</v>
      </c>
      <c r="D47" s="32">
        <f t="shared" si="1"/>
        <v>-16736.241666666665</v>
      </c>
      <c r="E47" s="32">
        <f t="shared" si="1"/>
        <v>191277.9899999999</v>
      </c>
      <c r="F47" s="32">
        <f t="shared" si="1"/>
        <v>90421.679999999935</v>
      </c>
      <c r="G47" s="34">
        <f t="shared" si="0"/>
        <v>1726671.2100000007</v>
      </c>
    </row>
    <row r="48" spans="1:20">
      <c r="A48" s="39">
        <f>+A47+30</f>
        <v>40462</v>
      </c>
      <c r="B48" s="54" t="s">
        <v>20</v>
      </c>
      <c r="C48" s="38">
        <f t="shared" ref="C48:F48" si="2">IF(OR($A48&lt;C$10,$A48&gt;C$11),0,IF($A48=C$11,-C47,-C$15))</f>
        <v>-4756.67</v>
      </c>
      <c r="D48" s="38">
        <f t="shared" si="2"/>
        <v>35.383166666666661</v>
      </c>
      <c r="E48" s="38">
        <f t="shared" si="2"/>
        <v>-473.51</v>
      </c>
      <c r="F48" s="38">
        <f t="shared" si="2"/>
        <v>-223.82</v>
      </c>
      <c r="G48" s="34">
        <f t="shared" si="0"/>
        <v>-4756.67</v>
      </c>
    </row>
    <row r="49" spans="1:8">
      <c r="A49" s="30">
        <f>A48</f>
        <v>40462</v>
      </c>
      <c r="B49" s="31" t="s">
        <v>19</v>
      </c>
      <c r="C49" s="32">
        <f t="shared" ref="C49:F49" si="3">IF($A50&lt;C$10,0,IF($A50=C$10,C$14,SUM(C47:C48)))</f>
        <v>1721914.5400000007</v>
      </c>
      <c r="D49" s="32">
        <f t="shared" si="3"/>
        <v>-16700.858499999998</v>
      </c>
      <c r="E49" s="32">
        <f t="shared" si="3"/>
        <v>190804.47999999989</v>
      </c>
      <c r="F49" s="32">
        <f t="shared" si="3"/>
        <v>90197.859999999928</v>
      </c>
      <c r="G49" s="34">
        <f t="shared" ref="G49:G80" si="4">SUM(C49:C49)</f>
        <v>1721914.5400000007</v>
      </c>
    </row>
    <row r="50" spans="1:8">
      <c r="A50" s="39">
        <f>+A49+30</f>
        <v>40492</v>
      </c>
      <c r="B50" s="54" t="s">
        <v>20</v>
      </c>
      <c r="C50" s="38">
        <f t="shared" ref="C50:F50" si="5">IF(OR($A50&lt;C$10,$A50&gt;C$11),0,IF($A50=C$11,-C49,-C$15))</f>
        <v>-4756.67</v>
      </c>
      <c r="D50" s="38">
        <f t="shared" si="5"/>
        <v>35.383166666666661</v>
      </c>
      <c r="E50" s="38">
        <f t="shared" si="5"/>
        <v>-473.51</v>
      </c>
      <c r="F50" s="38">
        <f t="shared" si="5"/>
        <v>-223.82</v>
      </c>
      <c r="G50" s="34">
        <f t="shared" si="4"/>
        <v>-4756.67</v>
      </c>
    </row>
    <row r="51" spans="1:8">
      <c r="A51" s="30">
        <f>A50</f>
        <v>40492</v>
      </c>
      <c r="B51" s="31" t="s">
        <v>19</v>
      </c>
      <c r="C51" s="32">
        <f t="shared" ref="C51:F51" si="6">IF($A52&lt;C$10,0,IF($A52=C$10,C$14,SUM(C49:C50)))</f>
        <v>1717157.8700000008</v>
      </c>
      <c r="D51" s="32">
        <f t="shared" si="6"/>
        <v>-16665.475333333332</v>
      </c>
      <c r="E51" s="32">
        <f t="shared" si="6"/>
        <v>190330.96999999988</v>
      </c>
      <c r="F51" s="32">
        <f t="shared" si="6"/>
        <v>89974.039999999921</v>
      </c>
      <c r="G51" s="34">
        <f t="shared" si="4"/>
        <v>1717157.8700000008</v>
      </c>
    </row>
    <row r="52" spans="1:8">
      <c r="A52" s="39">
        <v>40513</v>
      </c>
      <c r="B52" s="54" t="s">
        <v>20</v>
      </c>
      <c r="C52" s="38">
        <f t="shared" ref="C52:F52" si="7">IF(OR($A52&lt;C$10,$A52&gt;C$11),0,IF($A52=C$11,-C51,-C$15))</f>
        <v>-4756.67</v>
      </c>
      <c r="D52" s="38">
        <f t="shared" si="7"/>
        <v>35.383166666666661</v>
      </c>
      <c r="E52" s="38">
        <f t="shared" si="7"/>
        <v>-473.51</v>
      </c>
      <c r="F52" s="38">
        <f t="shared" si="7"/>
        <v>-223.82</v>
      </c>
      <c r="G52" s="34">
        <f t="shared" si="4"/>
        <v>-4756.67</v>
      </c>
    </row>
    <row r="53" spans="1:8">
      <c r="A53" s="30">
        <f>A52</f>
        <v>40513</v>
      </c>
      <c r="B53" s="31" t="s">
        <v>19</v>
      </c>
      <c r="C53" s="32">
        <f t="shared" ref="C53:F53" si="8">IF($A54&lt;C$10,0,IF($A54=C$10,C$14,SUM(C51:C52)))</f>
        <v>1712401.2000000009</v>
      </c>
      <c r="D53" s="32">
        <f t="shared" si="8"/>
        <v>-16630.092166666665</v>
      </c>
      <c r="E53" s="32">
        <f t="shared" si="8"/>
        <v>189857.45999999988</v>
      </c>
      <c r="F53" s="32">
        <f t="shared" si="8"/>
        <v>89750.219999999914</v>
      </c>
      <c r="G53" s="34">
        <f t="shared" si="4"/>
        <v>1712401.2000000009</v>
      </c>
    </row>
    <row r="54" spans="1:8">
      <c r="A54" s="39">
        <f>+A53+31</f>
        <v>40544</v>
      </c>
      <c r="B54" s="54" t="s">
        <v>20</v>
      </c>
      <c r="C54" s="38">
        <f t="shared" ref="C54:F54" si="9">IF(OR($A54&lt;C$10,$A54&gt;C$11),0,IF($A54=C$11,-C53,-C$15))</f>
        <v>-4756.67</v>
      </c>
      <c r="D54" s="38">
        <f t="shared" si="9"/>
        <v>35.383166666666661</v>
      </c>
      <c r="E54" s="38">
        <f t="shared" si="9"/>
        <v>-473.51</v>
      </c>
      <c r="F54" s="38">
        <f t="shared" si="9"/>
        <v>-223.82</v>
      </c>
      <c r="G54" s="34">
        <f t="shared" si="4"/>
        <v>-4756.67</v>
      </c>
    </row>
    <row r="55" spans="1:8">
      <c r="A55" s="30">
        <f>+A53+31</f>
        <v>40544</v>
      </c>
      <c r="B55" s="31" t="s">
        <v>19</v>
      </c>
      <c r="C55" s="32">
        <f t="shared" ref="C55:F55" si="10">IF($A56&lt;C$10,0,IF($A56=C$10,C$14,SUM(C53:C54)))</f>
        <v>1707644.530000001</v>
      </c>
      <c r="D55" s="32">
        <f t="shared" si="10"/>
        <v>-16594.708999999999</v>
      </c>
      <c r="E55" s="32">
        <f t="shared" si="10"/>
        <v>189383.94999999987</v>
      </c>
      <c r="F55" s="32">
        <f t="shared" si="10"/>
        <v>89526.399999999907</v>
      </c>
      <c r="G55" s="34">
        <f t="shared" si="4"/>
        <v>1707644.530000001</v>
      </c>
    </row>
    <row r="56" spans="1:8">
      <c r="A56" s="39">
        <f>+A55+31</f>
        <v>40575</v>
      </c>
      <c r="B56" s="54" t="s">
        <v>20</v>
      </c>
      <c r="C56" s="38">
        <f t="shared" ref="C56:F56" si="11">IF(OR($A56&lt;C$10,$A56&gt;C$11),0,IF($A56=C$11,-C55,-C$15))</f>
        <v>-4756.67</v>
      </c>
      <c r="D56" s="38">
        <f t="shared" si="11"/>
        <v>35.383166666666661</v>
      </c>
      <c r="E56" s="38">
        <f t="shared" si="11"/>
        <v>-473.51</v>
      </c>
      <c r="F56" s="38">
        <f t="shared" si="11"/>
        <v>-223.82</v>
      </c>
      <c r="G56" s="34">
        <f t="shared" si="4"/>
        <v>-4756.67</v>
      </c>
    </row>
    <row r="57" spans="1:8">
      <c r="A57" s="30">
        <f>+A55+31</f>
        <v>40575</v>
      </c>
      <c r="B57" s="31" t="s">
        <v>19</v>
      </c>
      <c r="C57" s="32">
        <f t="shared" ref="C57:F57" si="12">IF($A58&lt;C$10,0,IF($A58=C$10,C$14,SUM(C55:C56)))</f>
        <v>1702887.860000001</v>
      </c>
      <c r="D57" s="32">
        <f t="shared" si="12"/>
        <v>-16559.325833333332</v>
      </c>
      <c r="E57" s="32">
        <f t="shared" si="12"/>
        <v>188910.43999999986</v>
      </c>
      <c r="F57" s="32">
        <f t="shared" si="12"/>
        <v>89302.5799999999</v>
      </c>
      <c r="G57" s="34">
        <f t="shared" si="4"/>
        <v>1702887.860000001</v>
      </c>
    </row>
    <row r="58" spans="1:8">
      <c r="A58" s="39">
        <f>+A57+30</f>
        <v>40605</v>
      </c>
      <c r="B58" s="54" t="s">
        <v>20</v>
      </c>
      <c r="C58" s="38">
        <f t="shared" ref="C58:F58" si="13">IF(OR($A58&lt;C$10,$A58&gt;C$11),0,IF($A58=C$11,-C57,-C$15))</f>
        <v>-4756.67</v>
      </c>
      <c r="D58" s="38">
        <f t="shared" si="13"/>
        <v>35.383166666666661</v>
      </c>
      <c r="E58" s="38">
        <f t="shared" si="13"/>
        <v>-473.51</v>
      </c>
      <c r="F58" s="38">
        <f t="shared" si="13"/>
        <v>-223.82</v>
      </c>
      <c r="G58" s="34">
        <f t="shared" si="4"/>
        <v>-4756.67</v>
      </c>
    </row>
    <row r="59" spans="1:8">
      <c r="A59" s="30">
        <f>A58</f>
        <v>40605</v>
      </c>
      <c r="B59" s="31" t="s">
        <v>19</v>
      </c>
      <c r="C59" s="32">
        <f t="shared" ref="C59:F59" si="14">IF($A60&lt;C$10,0,IF($A60=C$10,C$14,SUM(C57:C58)))</f>
        <v>1698131.1900000011</v>
      </c>
      <c r="D59" s="32">
        <f t="shared" si="14"/>
        <v>-16523.942666666666</v>
      </c>
      <c r="E59" s="32">
        <f t="shared" si="14"/>
        <v>188436.92999999985</v>
      </c>
      <c r="F59" s="32">
        <f t="shared" si="14"/>
        <v>89078.759999999893</v>
      </c>
      <c r="G59" s="34">
        <f t="shared" si="4"/>
        <v>1698131.1900000011</v>
      </c>
    </row>
    <row r="60" spans="1:8">
      <c r="A60" s="39">
        <v>40634</v>
      </c>
      <c r="B60" s="54" t="s">
        <v>20</v>
      </c>
      <c r="C60" s="38">
        <f>IF(OR($A60&lt;C$10,$A60&gt;C$11),0,IF($A60=C$11,-C59,-C$15))</f>
        <v>-4756.67</v>
      </c>
      <c r="D60" s="38">
        <f>IF(OR($A60&lt;D$10,$A60&gt;D$11),0,IF($A60=D$11,-D59,-D$15))</f>
        <v>35.383166666666661</v>
      </c>
      <c r="E60" s="38">
        <f>IF(OR($A60&lt;E$10,$A60&gt;E$11),0,IF($A60=E$11,-E59,-E$15))</f>
        <v>-473.51</v>
      </c>
      <c r="F60" s="38">
        <f>IF(OR($A60&lt;F$10,$A60&gt;F$11),0,IF($A60=F$11,-F59,-F$15))</f>
        <v>-223.82</v>
      </c>
      <c r="G60" s="34">
        <f t="shared" si="4"/>
        <v>-4756.67</v>
      </c>
    </row>
    <row r="61" spans="1:8">
      <c r="A61" s="30">
        <f>A60</f>
        <v>40634</v>
      </c>
      <c r="B61" s="31" t="s">
        <v>19</v>
      </c>
      <c r="C61" s="32">
        <f t="shared" ref="C61:F61" si="15">IF($A62&lt;C$10,0,IF($A62=C$10,C$14,SUM(C59:C60)))</f>
        <v>1693374.5200000012</v>
      </c>
      <c r="D61" s="32">
        <f t="shared" si="15"/>
        <v>-16488.559499999999</v>
      </c>
      <c r="E61" s="32">
        <f t="shared" si="15"/>
        <v>187963.41999999984</v>
      </c>
      <c r="F61" s="32">
        <f t="shared" si="15"/>
        <v>88854.939999999886</v>
      </c>
      <c r="G61" s="34">
        <f t="shared" si="4"/>
        <v>1693374.5200000012</v>
      </c>
    </row>
    <row r="62" spans="1:8">
      <c r="A62" s="39">
        <f>+A61+30</f>
        <v>40664</v>
      </c>
      <c r="B62" s="54" t="s">
        <v>20</v>
      </c>
      <c r="C62" s="38">
        <f t="shared" ref="C62:F62" si="16">IF(OR($A62&lt;C$10,$A62&gt;C$11),0,IF($A62=C$11,-C61,-C$15))</f>
        <v>-4756.67</v>
      </c>
      <c r="D62" s="38">
        <f t="shared" si="16"/>
        <v>35.383166666666661</v>
      </c>
      <c r="E62" s="38">
        <f t="shared" si="16"/>
        <v>-473.51</v>
      </c>
      <c r="F62" s="38">
        <f t="shared" si="16"/>
        <v>-223.82</v>
      </c>
      <c r="G62" s="34">
        <f t="shared" si="4"/>
        <v>-4756.67</v>
      </c>
    </row>
    <row r="63" spans="1:8" s="41" customFormat="1">
      <c r="A63" s="30">
        <f>+A61+30</f>
        <v>40664</v>
      </c>
      <c r="B63" s="31" t="s">
        <v>19</v>
      </c>
      <c r="C63" s="32">
        <f t="shared" ref="C63:F63" si="17">IF($A64&lt;C$10,0,IF($A64=C$10,C$14,SUM(C61:C62)))</f>
        <v>1688617.8500000013</v>
      </c>
      <c r="D63" s="32">
        <f t="shared" si="17"/>
        <v>-16453.176333333333</v>
      </c>
      <c r="E63" s="32">
        <f t="shared" si="17"/>
        <v>187489.90999999983</v>
      </c>
      <c r="F63" s="32">
        <f t="shared" si="17"/>
        <v>88631.119999999879</v>
      </c>
      <c r="G63" s="34">
        <f t="shared" si="4"/>
        <v>1688617.8500000013</v>
      </c>
      <c r="H63" s="12"/>
    </row>
    <row r="64" spans="1:8" s="41" customFormat="1">
      <c r="A64" s="39">
        <f>+A63+31</f>
        <v>40695</v>
      </c>
      <c r="B64" s="54" t="s">
        <v>20</v>
      </c>
      <c r="C64" s="38">
        <f t="shared" ref="C64:F64" si="18">IF(OR($A64&lt;C$10,$A64&gt;C$11),0,IF($A64=C$11,-C63,-C$15))</f>
        <v>-4756.67</v>
      </c>
      <c r="D64" s="38">
        <f t="shared" si="18"/>
        <v>35.383166666666661</v>
      </c>
      <c r="E64" s="38">
        <f t="shared" si="18"/>
        <v>-473.51</v>
      </c>
      <c r="F64" s="38">
        <f t="shared" si="18"/>
        <v>-223.82</v>
      </c>
      <c r="G64" s="34">
        <f t="shared" si="4"/>
        <v>-4756.67</v>
      </c>
      <c r="H64" s="12"/>
    </row>
    <row r="65" spans="1:11" s="41" customFormat="1">
      <c r="A65" s="55">
        <f>A64</f>
        <v>40695</v>
      </c>
      <c r="B65" s="31" t="s">
        <v>19</v>
      </c>
      <c r="C65" s="32">
        <f t="shared" ref="C65:F65" si="19">IF($A66&lt;C$10,0,IF($A66=C$10,C$14,SUM(C63:C64)))</f>
        <v>1683861.1800000013</v>
      </c>
      <c r="D65" s="32">
        <f t="shared" si="19"/>
        <v>-16417.793166666666</v>
      </c>
      <c r="E65" s="32">
        <f t="shared" si="19"/>
        <v>187016.39999999982</v>
      </c>
      <c r="F65" s="32">
        <f t="shared" si="19"/>
        <v>88407.299999999872</v>
      </c>
      <c r="G65" s="34">
        <f t="shared" si="4"/>
        <v>1683861.1800000013</v>
      </c>
      <c r="H65" s="12"/>
    </row>
    <row r="66" spans="1:11" s="41" customFormat="1">
      <c r="A66" s="39">
        <f>+A65+30</f>
        <v>40725</v>
      </c>
      <c r="B66" s="54" t="s">
        <v>20</v>
      </c>
      <c r="C66" s="38">
        <f t="shared" ref="C66:F66" si="20">IF(OR($A66&lt;C$10,$A66&gt;C$11),0,IF($A66=C$11,-C65,-C$15))</f>
        <v>-4756.67</v>
      </c>
      <c r="D66" s="38">
        <f t="shared" si="20"/>
        <v>35.383166666666661</v>
      </c>
      <c r="E66" s="38">
        <f t="shared" si="20"/>
        <v>-473.51</v>
      </c>
      <c r="F66" s="38">
        <f t="shared" si="20"/>
        <v>-223.82</v>
      </c>
      <c r="G66" s="34">
        <f t="shared" si="4"/>
        <v>-4756.67</v>
      </c>
      <c r="H66" s="12"/>
    </row>
    <row r="67" spans="1:11" s="41" customFormat="1">
      <c r="A67" s="55">
        <f>A66</f>
        <v>40725</v>
      </c>
      <c r="B67" s="31" t="s">
        <v>19</v>
      </c>
      <c r="C67" s="32">
        <f t="shared" ref="C67:F67" si="21">IF($A68&lt;C$10,0,IF($A68=C$10,C$14,SUM(C65:C66)))</f>
        <v>1679104.5100000014</v>
      </c>
      <c r="D67" s="32">
        <f t="shared" si="21"/>
        <v>-16382.41</v>
      </c>
      <c r="E67" s="32">
        <f t="shared" si="21"/>
        <v>186542.88999999981</v>
      </c>
      <c r="F67" s="32">
        <f t="shared" si="21"/>
        <v>88183.479999999865</v>
      </c>
      <c r="G67" s="34">
        <f t="shared" si="4"/>
        <v>1679104.5100000014</v>
      </c>
      <c r="H67" s="12"/>
    </row>
    <row r="68" spans="1:11" s="41" customFormat="1">
      <c r="A68" s="39">
        <f>+A67+31</f>
        <v>40756</v>
      </c>
      <c r="B68" s="54" t="s">
        <v>20</v>
      </c>
      <c r="C68" s="38">
        <f t="shared" ref="C68:F68" si="22">IF(OR($A68&lt;C$10,$A68&gt;C$11),0,IF($A68=C$11,-C67,-C$15))</f>
        <v>-4756.67</v>
      </c>
      <c r="D68" s="38">
        <f t="shared" si="22"/>
        <v>35.383166666666661</v>
      </c>
      <c r="E68" s="38">
        <f t="shared" si="22"/>
        <v>-473.51</v>
      </c>
      <c r="F68" s="38">
        <f t="shared" si="22"/>
        <v>-223.82</v>
      </c>
      <c r="G68" s="34">
        <f t="shared" si="4"/>
        <v>-4756.67</v>
      </c>
      <c r="H68" s="12"/>
    </row>
    <row r="69" spans="1:11" s="41" customFormat="1">
      <c r="A69" s="55">
        <f>+A67+31</f>
        <v>40756</v>
      </c>
      <c r="B69" s="31" t="s">
        <v>19</v>
      </c>
      <c r="C69" s="32">
        <f t="shared" ref="C69:F69" si="23">IF($A70&lt;C$10,0,IF($A70=C$10,C$14,SUM(C67:C68)))</f>
        <v>1674347.8400000015</v>
      </c>
      <c r="D69" s="32">
        <f t="shared" si="23"/>
        <v>-16347.026833333333</v>
      </c>
      <c r="E69" s="32">
        <f t="shared" si="23"/>
        <v>186069.3799999998</v>
      </c>
      <c r="F69" s="32">
        <f t="shared" si="23"/>
        <v>87959.659999999858</v>
      </c>
      <c r="G69" s="34">
        <f t="shared" si="4"/>
        <v>1674347.8400000015</v>
      </c>
      <c r="H69" s="12"/>
    </row>
    <row r="70" spans="1:11" s="41" customFormat="1">
      <c r="A70" s="36">
        <f>+A69+31</f>
        <v>40787</v>
      </c>
      <c r="B70" s="37" t="s">
        <v>20</v>
      </c>
      <c r="C70" s="38">
        <f t="shared" ref="C70:F70" si="24">IF(OR($A70&lt;C$10,$A70&gt;C$11),0,IF($A70=C$11,-C69,-C$15))</f>
        <v>-4756.67</v>
      </c>
      <c r="D70" s="38">
        <f t="shared" si="24"/>
        <v>35.383166666666661</v>
      </c>
      <c r="E70" s="38">
        <f t="shared" si="24"/>
        <v>-473.51</v>
      </c>
      <c r="F70" s="38">
        <f t="shared" si="24"/>
        <v>-223.82</v>
      </c>
      <c r="G70" s="34">
        <f t="shared" si="4"/>
        <v>-4756.67</v>
      </c>
      <c r="H70" s="12"/>
    </row>
    <row r="71" spans="1:11" s="41" customFormat="1">
      <c r="A71" s="56">
        <f>+A69+31</f>
        <v>40787</v>
      </c>
      <c r="B71" s="57" t="s">
        <v>19</v>
      </c>
      <c r="C71" s="58">
        <f t="shared" ref="C71:F71" si="25">IF($A72&lt;C$10,0,IF($A72=C$10,C$14,SUM(C69:C70)))</f>
        <v>1669591.1700000016</v>
      </c>
      <c r="D71" s="58">
        <f t="shared" si="25"/>
        <v>-16311.643666666667</v>
      </c>
      <c r="E71" s="58">
        <f t="shared" si="25"/>
        <v>185595.86999999979</v>
      </c>
      <c r="F71" s="58">
        <f t="shared" si="25"/>
        <v>87735.839999999851</v>
      </c>
      <c r="G71" s="58">
        <f t="shared" si="4"/>
        <v>1669591.1700000016</v>
      </c>
      <c r="H71" s="59"/>
      <c r="I71" s="59"/>
      <c r="J71" s="59"/>
    </row>
    <row r="72" spans="1:11">
      <c r="A72" s="39">
        <f>+A71+31</f>
        <v>40818</v>
      </c>
      <c r="B72" s="54" t="s">
        <v>20</v>
      </c>
      <c r="C72" s="38">
        <f t="shared" ref="C72:F72" si="26">IF(OR($A72&lt;C$10,$A72&gt;C$11),0,IF($A72=C$11,-C71,-C$15))</f>
        <v>-4756.67</v>
      </c>
      <c r="D72" s="38">
        <f t="shared" si="26"/>
        <v>35.383166666666661</v>
      </c>
      <c r="E72" s="38">
        <f t="shared" si="26"/>
        <v>-473.51</v>
      </c>
      <c r="F72" s="38">
        <f t="shared" si="26"/>
        <v>-223.82</v>
      </c>
      <c r="G72" s="60">
        <f t="shared" si="4"/>
        <v>-4756.67</v>
      </c>
      <c r="J72" s="35"/>
      <c r="K72" s="35"/>
    </row>
    <row r="73" spans="1:11">
      <c r="A73" s="30">
        <f>A72</f>
        <v>40818</v>
      </c>
      <c r="B73" s="31" t="s">
        <v>19</v>
      </c>
      <c r="C73" s="32">
        <f t="shared" ref="C73:F73" si="27">IF($A74&lt;C$10,0,IF($A74=C$10,C$14,SUM(C71:C72)))</f>
        <v>1664834.5000000016</v>
      </c>
      <c r="D73" s="32">
        <f t="shared" si="27"/>
        <v>-16276.2605</v>
      </c>
      <c r="E73" s="32">
        <f t="shared" si="27"/>
        <v>185122.35999999978</v>
      </c>
      <c r="F73" s="32">
        <f t="shared" si="27"/>
        <v>87512.019999999844</v>
      </c>
      <c r="G73" s="34">
        <f t="shared" si="4"/>
        <v>1664834.5000000016</v>
      </c>
    </row>
    <row r="74" spans="1:11">
      <c r="A74" s="39">
        <f>+A73+30</f>
        <v>40848</v>
      </c>
      <c r="B74" s="54" t="s">
        <v>20</v>
      </c>
      <c r="C74" s="38">
        <f t="shared" ref="C74:F74" si="28">IF(OR($A74&lt;C$10,$A74&gt;C$11),0,IF($A74=C$11,-C73,-C$15))</f>
        <v>-4756.67</v>
      </c>
      <c r="D74" s="38">
        <f t="shared" si="28"/>
        <v>35.383166666666661</v>
      </c>
      <c r="E74" s="38">
        <f t="shared" si="28"/>
        <v>-473.51</v>
      </c>
      <c r="F74" s="38">
        <f t="shared" si="28"/>
        <v>-223.82</v>
      </c>
      <c r="G74" s="34">
        <f t="shared" si="4"/>
        <v>-4756.67</v>
      </c>
    </row>
    <row r="75" spans="1:11">
      <c r="A75" s="30">
        <f>A74</f>
        <v>40848</v>
      </c>
      <c r="B75" s="31" t="s">
        <v>19</v>
      </c>
      <c r="C75" s="32">
        <f t="shared" ref="C75:F75" si="29">IF($A76&lt;C$10,0,IF($A76=C$10,C$14,SUM(C73:C74)))</f>
        <v>1660077.8300000017</v>
      </c>
      <c r="D75" s="32">
        <f t="shared" si="29"/>
        <v>-16240.877333333334</v>
      </c>
      <c r="E75" s="32">
        <f t="shared" si="29"/>
        <v>184648.84999999977</v>
      </c>
      <c r="F75" s="32">
        <f t="shared" si="29"/>
        <v>87288.199999999837</v>
      </c>
      <c r="G75" s="34">
        <f t="shared" si="4"/>
        <v>1660077.8300000017</v>
      </c>
    </row>
    <row r="76" spans="1:11">
      <c r="A76" s="39">
        <f>+A75+30</f>
        <v>40878</v>
      </c>
      <c r="B76" s="54" t="s">
        <v>20</v>
      </c>
      <c r="C76" s="38">
        <f t="shared" ref="C76:F76" si="30">IF(OR($A76&lt;C$10,$A76&gt;C$11),0,IF($A76=C$11,-C75,-C$15))</f>
        <v>-4756.67</v>
      </c>
      <c r="D76" s="38">
        <f t="shared" si="30"/>
        <v>35.383166666666661</v>
      </c>
      <c r="E76" s="38">
        <f t="shared" si="30"/>
        <v>-473.51</v>
      </c>
      <c r="F76" s="38">
        <f t="shared" si="30"/>
        <v>-223.82</v>
      </c>
      <c r="G76" s="34">
        <f t="shared" si="4"/>
        <v>-4756.67</v>
      </c>
    </row>
    <row r="77" spans="1:11">
      <c r="A77" s="30">
        <f>A76</f>
        <v>40878</v>
      </c>
      <c r="B77" s="31" t="s">
        <v>19</v>
      </c>
      <c r="C77" s="32">
        <f t="shared" ref="C77:F77" si="31">IF($A78&lt;C$10,0,IF($A78=C$10,C$14,SUM(C75:C76)))</f>
        <v>1655321.1600000018</v>
      </c>
      <c r="D77" s="32">
        <f t="shared" si="31"/>
        <v>-16205.494166666667</v>
      </c>
      <c r="E77" s="32">
        <f t="shared" si="31"/>
        <v>184175.33999999976</v>
      </c>
      <c r="F77" s="32">
        <f t="shared" si="31"/>
        <v>87064.37999999983</v>
      </c>
      <c r="G77" s="34">
        <f t="shared" si="4"/>
        <v>1655321.1600000018</v>
      </c>
    </row>
    <row r="78" spans="1:11" s="61" customFormat="1">
      <c r="A78" s="39">
        <f>+A77+31</f>
        <v>40909</v>
      </c>
      <c r="B78" s="54" t="s">
        <v>20</v>
      </c>
      <c r="C78" s="38">
        <f t="shared" ref="C78:F78" si="32">IF(OR($A78&lt;C$10,$A78&gt;C$11),0,IF($A78=C$11,-C77,-C$15))</f>
        <v>-4756.67</v>
      </c>
      <c r="D78" s="38">
        <f t="shared" si="32"/>
        <v>35.383166666666661</v>
      </c>
      <c r="E78" s="38">
        <f t="shared" si="32"/>
        <v>-473.51</v>
      </c>
      <c r="F78" s="38">
        <f t="shared" si="32"/>
        <v>-223.82</v>
      </c>
      <c r="G78" s="34">
        <f t="shared" si="4"/>
        <v>-4756.67</v>
      </c>
    </row>
    <row r="79" spans="1:11" s="61" customFormat="1">
      <c r="A79" s="30">
        <f>A78</f>
        <v>40909</v>
      </c>
      <c r="B79" s="31" t="s">
        <v>19</v>
      </c>
      <c r="C79" s="32">
        <f t="shared" ref="C79:F79" si="33">IF($A80&lt;C$10,0,IF($A80=C$10,C$14,SUM(C77:C78)))</f>
        <v>1650564.4900000019</v>
      </c>
      <c r="D79" s="32">
        <f t="shared" si="33"/>
        <v>-16170.111000000001</v>
      </c>
      <c r="E79" s="32">
        <f t="shared" si="33"/>
        <v>183701.82999999975</v>
      </c>
      <c r="F79" s="32">
        <f t="shared" si="33"/>
        <v>86840.559999999823</v>
      </c>
      <c r="G79" s="34">
        <f t="shared" si="4"/>
        <v>1650564.4900000019</v>
      </c>
    </row>
    <row r="80" spans="1:11" s="61" customFormat="1">
      <c r="A80" s="39">
        <f>+A79+31</f>
        <v>40940</v>
      </c>
      <c r="B80" s="54" t="s">
        <v>20</v>
      </c>
      <c r="C80" s="38">
        <f t="shared" ref="C80:F80" si="34">IF(OR($A80&lt;C$10,$A80&gt;C$11),0,IF($A80=C$11,-C79,-C$15))</f>
        <v>-4756.67</v>
      </c>
      <c r="D80" s="38">
        <f t="shared" si="34"/>
        <v>35.383166666666661</v>
      </c>
      <c r="E80" s="38">
        <f t="shared" si="34"/>
        <v>-473.51</v>
      </c>
      <c r="F80" s="38">
        <f t="shared" si="34"/>
        <v>-223.82</v>
      </c>
      <c r="G80" s="34">
        <f t="shared" si="4"/>
        <v>-4756.67</v>
      </c>
    </row>
    <row r="81" spans="1:14" s="61" customFormat="1">
      <c r="A81" s="30">
        <f>A80</f>
        <v>40940</v>
      </c>
      <c r="B81" s="31" t="s">
        <v>19</v>
      </c>
      <c r="C81" s="32">
        <f t="shared" ref="C81:F81" si="35">IF($A82&lt;C$10,0,IF($A82=C$10,C$14,SUM(C79:C80)))</f>
        <v>1645807.8200000019</v>
      </c>
      <c r="D81" s="32">
        <f t="shared" si="35"/>
        <v>-16134.727833333334</v>
      </c>
      <c r="E81" s="32">
        <f t="shared" si="35"/>
        <v>183228.31999999975</v>
      </c>
      <c r="F81" s="32">
        <f t="shared" si="35"/>
        <v>86616.739999999816</v>
      </c>
      <c r="G81" s="34">
        <f t="shared" ref="G81:G112" si="36">SUM(C81:C81)</f>
        <v>1645807.8200000019</v>
      </c>
    </row>
    <row r="82" spans="1:14" s="61" customFormat="1">
      <c r="A82" s="39">
        <f>+A81+30</f>
        <v>40970</v>
      </c>
      <c r="B82" s="54" t="s">
        <v>20</v>
      </c>
      <c r="C82" s="38">
        <f t="shared" ref="C82:F82" si="37">IF(OR($A82&lt;C$10,$A82&gt;C$11),0,IF($A82=C$11,-C81,-C$15))</f>
        <v>-4756.67</v>
      </c>
      <c r="D82" s="38">
        <f t="shared" si="37"/>
        <v>35.383166666666661</v>
      </c>
      <c r="E82" s="38">
        <f t="shared" si="37"/>
        <v>-473.51</v>
      </c>
      <c r="F82" s="38">
        <f t="shared" si="37"/>
        <v>-223.82</v>
      </c>
      <c r="G82" s="34">
        <f t="shared" si="36"/>
        <v>-4756.67</v>
      </c>
    </row>
    <row r="83" spans="1:14" s="61" customFormat="1">
      <c r="A83" s="30">
        <f>A82</f>
        <v>40970</v>
      </c>
      <c r="B83" s="31" t="s">
        <v>19</v>
      </c>
      <c r="C83" s="32">
        <f t="shared" ref="C83:F83" si="38">IF($A84&lt;C$10,0,IF($A84=C$10,C$14,SUM(C81:C82)))</f>
        <v>1641051.150000002</v>
      </c>
      <c r="D83" s="32">
        <f t="shared" si="38"/>
        <v>-16099.344666666668</v>
      </c>
      <c r="E83" s="32">
        <f t="shared" si="38"/>
        <v>182754.80999999974</v>
      </c>
      <c r="F83" s="32">
        <f t="shared" si="38"/>
        <v>86392.919999999809</v>
      </c>
      <c r="G83" s="34">
        <f t="shared" si="36"/>
        <v>1641051.150000002</v>
      </c>
    </row>
    <row r="84" spans="1:14" s="61" customFormat="1">
      <c r="A84" s="62">
        <f>+A83+30</f>
        <v>41000</v>
      </c>
      <c r="B84" s="54" t="s">
        <v>20</v>
      </c>
      <c r="C84" s="38">
        <f t="shared" ref="C84:F84" si="39">IF(OR($A84&lt;C$10,$A84&gt;C$11),0,IF($A84=C$11,-C83,-C$15))</f>
        <v>-4756.67</v>
      </c>
      <c r="D84" s="38">
        <f t="shared" si="39"/>
        <v>35.383166666666661</v>
      </c>
      <c r="E84" s="38">
        <f t="shared" si="39"/>
        <v>-473.51</v>
      </c>
      <c r="F84" s="38">
        <f t="shared" si="39"/>
        <v>-223.82</v>
      </c>
      <c r="G84" s="34">
        <f t="shared" si="36"/>
        <v>-4756.67</v>
      </c>
    </row>
    <row r="85" spans="1:14" s="61" customFormat="1">
      <c r="A85" s="30">
        <f>A84</f>
        <v>41000</v>
      </c>
      <c r="B85" s="31" t="s">
        <v>19</v>
      </c>
      <c r="C85" s="32">
        <f t="shared" ref="C85:F85" si="40">IF($A86&lt;C$10,0,IF($A86=C$10,C$14,SUM(C83:C84)))</f>
        <v>1636294.4800000021</v>
      </c>
      <c r="D85" s="32">
        <f t="shared" si="40"/>
        <v>-16063.961500000001</v>
      </c>
      <c r="E85" s="32">
        <f t="shared" si="40"/>
        <v>182281.29999999973</v>
      </c>
      <c r="F85" s="32">
        <f t="shared" si="40"/>
        <v>86169.099999999802</v>
      </c>
      <c r="G85" s="34">
        <f t="shared" si="36"/>
        <v>1636294.4800000021</v>
      </c>
    </row>
    <row r="86" spans="1:14" s="61" customFormat="1">
      <c r="A86" s="39">
        <f>+A85+30</f>
        <v>41030</v>
      </c>
      <c r="B86" s="54" t="s">
        <v>20</v>
      </c>
      <c r="C86" s="38">
        <f t="shared" ref="C86:F86" si="41">IF(OR($A86&lt;C$10,$A86&gt;C$11),0,IF($A86=C$11,-C85,-C$15))</f>
        <v>-4756.67</v>
      </c>
      <c r="D86" s="38">
        <f t="shared" si="41"/>
        <v>35.383166666666661</v>
      </c>
      <c r="E86" s="38">
        <f t="shared" si="41"/>
        <v>-473.51</v>
      </c>
      <c r="F86" s="38">
        <f t="shared" si="41"/>
        <v>-223.82</v>
      </c>
      <c r="G86" s="34">
        <f t="shared" si="36"/>
        <v>-4756.67</v>
      </c>
    </row>
    <row r="87" spans="1:14" s="61" customFormat="1">
      <c r="A87" s="55">
        <f>A86</f>
        <v>41030</v>
      </c>
      <c r="B87" s="31" t="s">
        <v>19</v>
      </c>
      <c r="C87" s="32">
        <f>IF($A88&lt;C$10,0,IF($A88=C$10,C$14,SUM(C85:C86)))</f>
        <v>1631537.8100000022</v>
      </c>
      <c r="D87" s="32">
        <f>IF($A88&lt;D$10,0,IF($A88=D$10,D$14,SUM(D85:D86)))</f>
        <v>-16028.578333333335</v>
      </c>
      <c r="E87" s="32">
        <f>IF($A88&lt;E$10,0,IF($A88=E$10,E$14,SUM(E85:E86)))</f>
        <v>181807.78999999972</v>
      </c>
      <c r="F87" s="32">
        <f>IF($A88&lt;F$10,0,IF($A88=F$10,F$14,SUM(F85:F86)))</f>
        <v>85945.279999999795</v>
      </c>
      <c r="G87" s="34">
        <f t="shared" si="36"/>
        <v>1631537.8100000022</v>
      </c>
      <c r="H87" s="63"/>
      <c r="I87" s="63"/>
      <c r="J87" s="63"/>
      <c r="K87" s="63"/>
      <c r="L87" s="63"/>
      <c r="M87" s="63"/>
      <c r="N87" s="63"/>
    </row>
    <row r="88" spans="1:14" s="61" customFormat="1">
      <c r="A88" s="39">
        <f>+A87+31</f>
        <v>41061</v>
      </c>
      <c r="B88" s="54" t="s">
        <v>20</v>
      </c>
      <c r="C88" s="38">
        <f t="shared" ref="C88:F88" si="42">IF(OR($A88&lt;C$10,$A88&gt;C$11),0,IF($A88=C$11,-C87,-C$15))</f>
        <v>-4756.67</v>
      </c>
      <c r="D88" s="38">
        <f t="shared" si="42"/>
        <v>35.383166666666661</v>
      </c>
      <c r="E88" s="38">
        <f t="shared" si="42"/>
        <v>-473.51</v>
      </c>
      <c r="F88" s="38">
        <f t="shared" si="42"/>
        <v>-223.82</v>
      </c>
      <c r="G88" s="34">
        <f t="shared" si="36"/>
        <v>-4756.67</v>
      </c>
    </row>
    <row r="89" spans="1:14" s="61" customFormat="1">
      <c r="A89" s="30">
        <f>A88</f>
        <v>41061</v>
      </c>
      <c r="B89" s="31" t="s">
        <v>19</v>
      </c>
      <c r="C89" s="32">
        <f t="shared" ref="C89:F89" si="43">IF($A90&lt;C$10,0,IF($A90=C$10,C$14,SUM(C87:C88)))</f>
        <v>1626781.1400000022</v>
      </c>
      <c r="D89" s="32">
        <f t="shared" si="43"/>
        <v>-15993.195166666668</v>
      </c>
      <c r="E89" s="32">
        <f t="shared" si="43"/>
        <v>181334.27999999971</v>
      </c>
      <c r="F89" s="32">
        <f t="shared" si="43"/>
        <v>85721.459999999788</v>
      </c>
      <c r="G89" s="34">
        <f t="shared" si="36"/>
        <v>1626781.1400000022</v>
      </c>
    </row>
    <row r="90" spans="1:14" s="61" customFormat="1">
      <c r="A90" s="39">
        <f>+A89+30</f>
        <v>41091</v>
      </c>
      <c r="B90" s="54" t="s">
        <v>20</v>
      </c>
      <c r="C90" s="38">
        <f t="shared" ref="C90:F90" si="44">IF(OR($A90&lt;C$10,$A90&gt;C$11),0,IF($A90=C$11,-C89,-C$15))</f>
        <v>-4756.67</v>
      </c>
      <c r="D90" s="38">
        <f t="shared" si="44"/>
        <v>35.383166666666661</v>
      </c>
      <c r="E90" s="38">
        <f t="shared" si="44"/>
        <v>-473.51</v>
      </c>
      <c r="F90" s="38">
        <f t="shared" si="44"/>
        <v>-223.82</v>
      </c>
      <c r="G90" s="34">
        <f t="shared" si="36"/>
        <v>-4756.67</v>
      </c>
    </row>
    <row r="91" spans="1:14" s="61" customFormat="1">
      <c r="A91" s="30">
        <f>A90</f>
        <v>41091</v>
      </c>
      <c r="B91" s="31" t="s">
        <v>19</v>
      </c>
      <c r="C91" s="32">
        <f t="shared" ref="C91:F91" si="45">IF($A92&lt;C$10,0,IF($A92=C$10,C$14,SUM(C89:C90)))</f>
        <v>1622024.4700000023</v>
      </c>
      <c r="D91" s="32">
        <f t="shared" si="45"/>
        <v>-15957.812000000002</v>
      </c>
      <c r="E91" s="32">
        <f t="shared" si="45"/>
        <v>180860.7699999997</v>
      </c>
      <c r="F91" s="32">
        <f t="shared" si="45"/>
        <v>85497.639999999781</v>
      </c>
      <c r="G91" s="34">
        <f t="shared" si="36"/>
        <v>1622024.4700000023</v>
      </c>
    </row>
    <row r="92" spans="1:14" s="61" customFormat="1">
      <c r="A92" s="39">
        <f>+A91+31</f>
        <v>41122</v>
      </c>
      <c r="B92" s="54" t="s">
        <v>20</v>
      </c>
      <c r="C92" s="38">
        <f t="shared" ref="C92:F92" si="46">IF(OR($A92&lt;C$10,$A92&gt;C$11),0,IF($A92=C$11,-C91,-C$15))</f>
        <v>-4756.67</v>
      </c>
      <c r="D92" s="38">
        <f t="shared" si="46"/>
        <v>35.383166666666661</v>
      </c>
      <c r="E92" s="38">
        <f t="shared" si="46"/>
        <v>-473.51</v>
      </c>
      <c r="F92" s="38">
        <f t="shared" si="46"/>
        <v>-223.82</v>
      </c>
      <c r="G92" s="34">
        <f t="shared" si="36"/>
        <v>-4756.67</v>
      </c>
    </row>
    <row r="93" spans="1:14" s="61" customFormat="1">
      <c r="A93" s="30">
        <f>A92</f>
        <v>41122</v>
      </c>
      <c r="B93" s="31" t="s">
        <v>19</v>
      </c>
      <c r="C93" s="32">
        <f t="shared" ref="C93:F93" si="47">IF($A94&lt;C$10,0,IF($A94=C$10,C$14,SUM(C91:C92)))</f>
        <v>1617267.8000000024</v>
      </c>
      <c r="D93" s="32">
        <f t="shared" si="47"/>
        <v>-15922.428833333335</v>
      </c>
      <c r="E93" s="32">
        <f t="shared" si="47"/>
        <v>180387.25999999969</v>
      </c>
      <c r="F93" s="32">
        <f t="shared" si="47"/>
        <v>85273.819999999774</v>
      </c>
      <c r="G93" s="34">
        <f t="shared" si="36"/>
        <v>1617267.8000000024</v>
      </c>
    </row>
    <row r="94" spans="1:14" s="61" customFormat="1">
      <c r="A94" s="39">
        <f>+A93+31</f>
        <v>41153</v>
      </c>
      <c r="B94" s="54" t="s">
        <v>20</v>
      </c>
      <c r="C94" s="38">
        <f t="shared" ref="C94:F94" si="48">IF(OR($A94&lt;C$10,$A94&gt;C$11),0,IF($A94=C$11,-C93,-C$15))</f>
        <v>-4756.67</v>
      </c>
      <c r="D94" s="38">
        <f t="shared" si="48"/>
        <v>35.383166666666661</v>
      </c>
      <c r="E94" s="38">
        <f t="shared" si="48"/>
        <v>-473.51</v>
      </c>
      <c r="F94" s="38">
        <f t="shared" si="48"/>
        <v>-223.82</v>
      </c>
      <c r="G94" s="34">
        <f t="shared" si="36"/>
        <v>-4756.67</v>
      </c>
    </row>
    <row r="95" spans="1:14" s="61" customFormat="1">
      <c r="A95" s="30">
        <f>A94</f>
        <v>41153</v>
      </c>
      <c r="B95" s="31" t="s">
        <v>19</v>
      </c>
      <c r="C95" s="32">
        <f t="shared" ref="C95:F95" si="49">IF($A96&lt;C$10,0,IF($A96=C$10,C$14,SUM(C93:C94)))</f>
        <v>1612511.1300000024</v>
      </c>
      <c r="D95" s="32">
        <f t="shared" si="49"/>
        <v>-15887.045666666669</v>
      </c>
      <c r="E95" s="32">
        <f t="shared" si="49"/>
        <v>179913.74999999968</v>
      </c>
      <c r="F95" s="32">
        <f t="shared" si="49"/>
        <v>85049.999999999767</v>
      </c>
      <c r="G95" s="34">
        <f t="shared" si="36"/>
        <v>1612511.1300000024</v>
      </c>
    </row>
    <row r="96" spans="1:14" s="61" customFormat="1">
      <c r="A96" s="39">
        <f>+A95+31</f>
        <v>41184</v>
      </c>
      <c r="B96" s="54" t="s">
        <v>20</v>
      </c>
      <c r="C96" s="38">
        <f t="shared" ref="C96:F96" si="50">IF(OR($A96&lt;C$10,$A96&gt;C$11),0,IF($A96=C$11,-C95,-C$15))</f>
        <v>-4756.67</v>
      </c>
      <c r="D96" s="38">
        <f t="shared" si="50"/>
        <v>35.383166666666661</v>
      </c>
      <c r="E96" s="38">
        <f t="shared" si="50"/>
        <v>-473.51</v>
      </c>
      <c r="F96" s="38">
        <f t="shared" si="50"/>
        <v>-223.82</v>
      </c>
      <c r="G96" s="34">
        <f t="shared" si="36"/>
        <v>-4756.67</v>
      </c>
    </row>
    <row r="97" spans="1:14" s="61" customFormat="1">
      <c r="A97" s="30">
        <f>A96</f>
        <v>41184</v>
      </c>
      <c r="B97" s="31" t="s">
        <v>19</v>
      </c>
      <c r="C97" s="32">
        <f t="shared" ref="C97:F97" si="51">IF($A98&lt;C$10,0,IF($A98=C$10,C$14,SUM(C95:C96)))</f>
        <v>1607754.4600000025</v>
      </c>
      <c r="D97" s="32">
        <f t="shared" si="51"/>
        <v>-15851.662500000002</v>
      </c>
      <c r="E97" s="32">
        <f t="shared" si="51"/>
        <v>179440.23999999967</v>
      </c>
      <c r="F97" s="32">
        <f t="shared" si="51"/>
        <v>84826.17999999976</v>
      </c>
      <c r="G97" s="34">
        <f t="shared" si="36"/>
        <v>1607754.4600000025</v>
      </c>
    </row>
    <row r="98" spans="1:14" s="61" customFormat="1">
      <c r="A98" s="39">
        <f>+A97+30</f>
        <v>41214</v>
      </c>
      <c r="B98" s="54" t="s">
        <v>20</v>
      </c>
      <c r="C98" s="38">
        <f t="shared" ref="C98:F98" si="52">IF(OR($A98&lt;C$10,$A98&gt;C$11),0,IF($A98=C$11,-C97,-C$15))</f>
        <v>-4756.67</v>
      </c>
      <c r="D98" s="38">
        <f t="shared" si="52"/>
        <v>35.383166666666661</v>
      </c>
      <c r="E98" s="38">
        <f t="shared" si="52"/>
        <v>-473.51</v>
      </c>
      <c r="F98" s="38">
        <f t="shared" si="52"/>
        <v>-223.82</v>
      </c>
      <c r="G98" s="34">
        <f t="shared" si="36"/>
        <v>-4756.67</v>
      </c>
    </row>
    <row r="99" spans="1:14" s="61" customFormat="1">
      <c r="A99" s="30">
        <f>A98</f>
        <v>41214</v>
      </c>
      <c r="B99" s="31" t="s">
        <v>19</v>
      </c>
      <c r="C99" s="32">
        <f t="shared" ref="C99:F99" si="53">IF($A100&lt;C$10,0,IF($A100=C$10,C$14,SUM(C97:C98)))</f>
        <v>1602997.7900000026</v>
      </c>
      <c r="D99" s="32">
        <f t="shared" si="53"/>
        <v>-15816.279333333336</v>
      </c>
      <c r="E99" s="32">
        <f t="shared" si="53"/>
        <v>178966.72999999966</v>
      </c>
      <c r="F99" s="32">
        <f t="shared" si="53"/>
        <v>84602.359999999753</v>
      </c>
      <c r="G99" s="34">
        <f t="shared" si="36"/>
        <v>1602997.7900000026</v>
      </c>
    </row>
    <row r="100" spans="1:14" s="61" customFormat="1">
      <c r="A100" s="39">
        <f>+A99+31</f>
        <v>41245</v>
      </c>
      <c r="B100" s="54" t="s">
        <v>20</v>
      </c>
      <c r="C100" s="38">
        <f t="shared" ref="C100:F100" si="54">IF(OR($A100&lt;C$10,$A100&gt;C$11),0,IF($A100=C$11,-C99,-C$15))</f>
        <v>-4756.67</v>
      </c>
      <c r="D100" s="38">
        <f t="shared" si="54"/>
        <v>35.383166666666661</v>
      </c>
      <c r="E100" s="38">
        <f t="shared" si="54"/>
        <v>-473.51</v>
      </c>
      <c r="F100" s="38">
        <f t="shared" si="54"/>
        <v>-223.82</v>
      </c>
      <c r="G100" s="34">
        <f t="shared" si="36"/>
        <v>-4756.67</v>
      </c>
    </row>
    <row r="101" spans="1:14" s="61" customFormat="1">
      <c r="A101" s="30">
        <f>A100</f>
        <v>41245</v>
      </c>
      <c r="B101" s="31" t="s">
        <v>19</v>
      </c>
      <c r="C101" s="32">
        <f t="shared" ref="C101:F101" si="55">IF($A102&lt;C$10,0,IF($A102=C$10,C$14,SUM(C99:C100)))</f>
        <v>1598241.1200000027</v>
      </c>
      <c r="D101" s="32">
        <f t="shared" si="55"/>
        <v>-15780.896166666669</v>
      </c>
      <c r="E101" s="32">
        <f t="shared" si="55"/>
        <v>178493.21999999965</v>
      </c>
      <c r="F101" s="32">
        <f t="shared" si="55"/>
        <v>84378.539999999746</v>
      </c>
      <c r="G101" s="34">
        <f t="shared" si="36"/>
        <v>1598241.1200000027</v>
      </c>
    </row>
    <row r="102" spans="1:14" s="61" customFormat="1">
      <c r="A102" s="39">
        <f>+A101+31</f>
        <v>41276</v>
      </c>
      <c r="B102" s="54" t="s">
        <v>20</v>
      </c>
      <c r="C102" s="38">
        <f t="shared" ref="C102:F102" si="56">IF(OR($A102&lt;C$10,$A102&gt;C$11),0,IF($A102=C$11,-C101,-C$15))</f>
        <v>-4756.67</v>
      </c>
      <c r="D102" s="38">
        <f t="shared" si="56"/>
        <v>35.383166666666661</v>
      </c>
      <c r="E102" s="38">
        <f t="shared" si="56"/>
        <v>-473.51</v>
      </c>
      <c r="F102" s="38">
        <f t="shared" si="56"/>
        <v>-223.82</v>
      </c>
      <c r="G102" s="34">
        <f t="shared" si="36"/>
        <v>-4756.67</v>
      </c>
    </row>
    <row r="103" spans="1:14" s="61" customFormat="1">
      <c r="A103" s="30">
        <f>A102</f>
        <v>41276</v>
      </c>
      <c r="B103" s="31" t="s">
        <v>19</v>
      </c>
      <c r="C103" s="32">
        <f t="shared" ref="C103:F103" si="57">IF($A104&lt;C$10,0,IF($A104=C$10,C$14,SUM(C101:C102)))</f>
        <v>1593484.4500000027</v>
      </c>
      <c r="D103" s="32">
        <f t="shared" si="57"/>
        <v>-15745.513000000003</v>
      </c>
      <c r="E103" s="32">
        <f t="shared" si="57"/>
        <v>178019.70999999964</v>
      </c>
      <c r="F103" s="32">
        <f t="shared" si="57"/>
        <v>84154.719999999739</v>
      </c>
      <c r="G103" s="34">
        <f t="shared" si="36"/>
        <v>1593484.4500000027</v>
      </c>
    </row>
    <row r="104" spans="1:14" s="61" customFormat="1">
      <c r="A104" s="39">
        <f>+A103+30</f>
        <v>41306</v>
      </c>
      <c r="B104" s="54" t="s">
        <v>20</v>
      </c>
      <c r="C104" s="38">
        <f t="shared" ref="C104:F104" si="58">IF(OR($A104&lt;C$10,$A104&gt;C$11),0,IF($A104=C$11,-C103,-C$15))</f>
        <v>-4756.67</v>
      </c>
      <c r="D104" s="38">
        <f t="shared" si="58"/>
        <v>35.383166666666661</v>
      </c>
      <c r="E104" s="38">
        <f t="shared" si="58"/>
        <v>-473.51</v>
      </c>
      <c r="F104" s="38">
        <f t="shared" si="58"/>
        <v>-223.82</v>
      </c>
      <c r="G104" s="34">
        <f t="shared" si="36"/>
        <v>-4756.67</v>
      </c>
    </row>
    <row r="105" spans="1:14" s="61" customFormat="1">
      <c r="A105" s="55">
        <f>A104</f>
        <v>41306</v>
      </c>
      <c r="B105" s="31" t="s">
        <v>19</v>
      </c>
      <c r="C105" s="32">
        <f>IF($A106&lt;C$10,0,IF($A106=C$10,C$14,SUM(C103:C104)))</f>
        <v>1588727.7800000028</v>
      </c>
      <c r="D105" s="32">
        <f>IF($A106&lt;D$10,0,IF($A106=D$10,D$14,SUM(D103:D104)))</f>
        <v>-15710.129833333336</v>
      </c>
      <c r="E105" s="32">
        <f>IF($A106&lt;E$10,0,IF($A106=E$10,E$14,SUM(E103:E104)))</f>
        <v>177546.19999999963</v>
      </c>
      <c r="F105" s="32">
        <f>IF($A106&lt;F$10,0,IF($A106=F$10,F$14,SUM(F103:F104)))</f>
        <v>83930.899999999732</v>
      </c>
      <c r="G105" s="34">
        <f t="shared" si="36"/>
        <v>1588727.7800000028</v>
      </c>
      <c r="H105" s="63"/>
      <c r="I105" s="63"/>
      <c r="J105" s="63"/>
      <c r="K105" s="63"/>
      <c r="L105" s="63"/>
      <c r="M105" s="63"/>
      <c r="N105" s="63"/>
    </row>
    <row r="106" spans="1:14" s="61" customFormat="1">
      <c r="A106" s="39">
        <f>+A105+31</f>
        <v>41337</v>
      </c>
      <c r="B106" s="54" t="s">
        <v>20</v>
      </c>
      <c r="C106" s="38">
        <f t="shared" ref="C106:F106" si="59">IF(OR($A106&lt;C$10,$A106&gt;C$11),0,IF($A106=C$11,-C105,-C$15))</f>
        <v>-4756.67</v>
      </c>
      <c r="D106" s="38">
        <f t="shared" si="59"/>
        <v>35.383166666666661</v>
      </c>
      <c r="E106" s="38">
        <f t="shared" si="59"/>
        <v>-473.51</v>
      </c>
      <c r="F106" s="38">
        <f t="shared" si="59"/>
        <v>-223.82</v>
      </c>
      <c r="G106" s="34">
        <f t="shared" si="36"/>
        <v>-4756.67</v>
      </c>
    </row>
    <row r="107" spans="1:14" s="61" customFormat="1">
      <c r="A107" s="30">
        <f>A106</f>
        <v>41337</v>
      </c>
      <c r="B107" s="31" t="s">
        <v>19</v>
      </c>
      <c r="C107" s="32">
        <f t="shared" ref="C107:F107" si="60">IF($A108&lt;C$10,0,IF($A108=C$10,C$14,SUM(C105:C106)))</f>
        <v>1583971.1100000029</v>
      </c>
      <c r="D107" s="32">
        <f t="shared" si="60"/>
        <v>-15674.74666666667</v>
      </c>
      <c r="E107" s="32">
        <f t="shared" si="60"/>
        <v>177072.68999999962</v>
      </c>
      <c r="F107" s="32">
        <f t="shared" si="60"/>
        <v>83707.079999999725</v>
      </c>
      <c r="G107" s="34">
        <f t="shared" si="36"/>
        <v>1583971.1100000029</v>
      </c>
    </row>
    <row r="108" spans="1:14" s="61" customFormat="1">
      <c r="A108" s="39">
        <f>+A107+30</f>
        <v>41367</v>
      </c>
      <c r="B108" s="54" t="s">
        <v>20</v>
      </c>
      <c r="C108" s="38">
        <f t="shared" ref="C108:F108" si="61">IF(OR($A108&lt;C$10,$A108&gt;C$11),0,IF($A108=C$11,-C107,-C$15))</f>
        <v>-4756.67</v>
      </c>
      <c r="D108" s="38">
        <f t="shared" si="61"/>
        <v>35.383166666666661</v>
      </c>
      <c r="E108" s="38">
        <f t="shared" si="61"/>
        <v>-473.51</v>
      </c>
      <c r="F108" s="38">
        <f t="shared" si="61"/>
        <v>-223.82</v>
      </c>
      <c r="G108" s="34">
        <f t="shared" si="36"/>
        <v>-4756.67</v>
      </c>
    </row>
    <row r="109" spans="1:14" s="61" customFormat="1">
      <c r="A109" s="30">
        <f>A108</f>
        <v>41367</v>
      </c>
      <c r="B109" s="31" t="s">
        <v>19</v>
      </c>
      <c r="C109" s="32">
        <f t="shared" ref="C109:F109" si="62">IF($A110&lt;C$10,0,IF($A110=C$10,C$14,SUM(C107:C108)))</f>
        <v>1579214.440000003</v>
      </c>
      <c r="D109" s="32">
        <f t="shared" si="62"/>
        <v>-15639.363500000003</v>
      </c>
      <c r="E109" s="32">
        <f t="shared" si="62"/>
        <v>176599.17999999961</v>
      </c>
      <c r="F109" s="32">
        <f t="shared" si="62"/>
        <v>83483.259999999718</v>
      </c>
      <c r="G109" s="34">
        <f t="shared" si="36"/>
        <v>1579214.440000003</v>
      </c>
    </row>
    <row r="110" spans="1:14" s="61" customFormat="1">
      <c r="A110" s="39">
        <f>+A109+31</f>
        <v>41398</v>
      </c>
      <c r="B110" s="54" t="s">
        <v>20</v>
      </c>
      <c r="C110" s="38">
        <f t="shared" ref="C110:F110" si="63">IF(OR($A110&lt;C$10,$A110&gt;C$11),0,IF($A110=C$11,-C109,-C$15))</f>
        <v>-4756.67</v>
      </c>
      <c r="D110" s="38">
        <f t="shared" si="63"/>
        <v>35.383166666666661</v>
      </c>
      <c r="E110" s="38">
        <f t="shared" si="63"/>
        <v>-473.51</v>
      </c>
      <c r="F110" s="38">
        <f t="shared" si="63"/>
        <v>-223.82</v>
      </c>
      <c r="G110" s="34">
        <f t="shared" si="36"/>
        <v>-4756.67</v>
      </c>
    </row>
    <row r="111" spans="1:14" s="61" customFormat="1">
      <c r="A111" s="30">
        <f>A110</f>
        <v>41398</v>
      </c>
      <c r="B111" s="31" t="s">
        <v>19</v>
      </c>
      <c r="C111" s="32">
        <f t="shared" ref="C111:F111" si="64">IF($A112&lt;C$10,0,IF($A112=C$10,C$14,SUM(C109:C110)))</f>
        <v>1574457.770000003</v>
      </c>
      <c r="D111" s="32">
        <f t="shared" si="64"/>
        <v>-15603.980333333337</v>
      </c>
      <c r="E111" s="32">
        <f t="shared" si="64"/>
        <v>176125.66999999961</v>
      </c>
      <c r="F111" s="32">
        <f t="shared" si="64"/>
        <v>83259.439999999711</v>
      </c>
      <c r="G111" s="34">
        <f t="shared" si="36"/>
        <v>1574457.770000003</v>
      </c>
    </row>
    <row r="112" spans="1:14" s="61" customFormat="1">
      <c r="A112" s="39">
        <f>+A111+31</f>
        <v>41429</v>
      </c>
      <c r="B112" s="54" t="s">
        <v>20</v>
      </c>
      <c r="C112" s="38">
        <f t="shared" ref="C112:F112" si="65">IF(OR($A112&lt;C$10,$A112&gt;C$11),0,IF($A112=C$11,-C111,-C$15))</f>
        <v>-4756.67</v>
      </c>
      <c r="D112" s="38">
        <f t="shared" si="65"/>
        <v>35.383166666666661</v>
      </c>
      <c r="E112" s="38">
        <f t="shared" si="65"/>
        <v>-473.51</v>
      </c>
      <c r="F112" s="38">
        <f t="shared" si="65"/>
        <v>-223.82</v>
      </c>
      <c r="G112" s="34">
        <f t="shared" si="36"/>
        <v>-4756.67</v>
      </c>
    </row>
    <row r="113" spans="1:14" s="61" customFormat="1">
      <c r="A113" s="30">
        <f>A112</f>
        <v>41429</v>
      </c>
      <c r="B113" s="31" t="s">
        <v>19</v>
      </c>
      <c r="C113" s="32">
        <f t="shared" ref="C113:F113" si="66">IF($A114&lt;C$10,0,IF($A114=C$10,C$14,SUM(C111:C112)))</f>
        <v>1569701.1000000031</v>
      </c>
      <c r="D113" s="32">
        <f t="shared" si="66"/>
        <v>-15568.59716666667</v>
      </c>
      <c r="E113" s="32">
        <f t="shared" si="66"/>
        <v>175652.1599999996</v>
      </c>
      <c r="F113" s="32">
        <f t="shared" si="66"/>
        <v>83035.619999999704</v>
      </c>
      <c r="G113" s="34">
        <f t="shared" ref="G113:G139" si="67">SUM(C113:C113)</f>
        <v>1569701.1000000031</v>
      </c>
    </row>
    <row r="114" spans="1:14" s="61" customFormat="1">
      <c r="A114" s="39">
        <f>+A113+30</f>
        <v>41459</v>
      </c>
      <c r="B114" s="54" t="s">
        <v>20</v>
      </c>
      <c r="C114" s="38">
        <f t="shared" ref="C114:F114" si="68">IF(OR($A114&lt;C$10,$A114&gt;C$11),0,IF($A114=C$11,-C113,-C$15))</f>
        <v>-4756.67</v>
      </c>
      <c r="D114" s="38">
        <f t="shared" si="68"/>
        <v>35.383166666666661</v>
      </c>
      <c r="E114" s="38">
        <f t="shared" si="68"/>
        <v>-473.51</v>
      </c>
      <c r="F114" s="38">
        <f t="shared" si="68"/>
        <v>-223.82</v>
      </c>
      <c r="G114" s="34">
        <f t="shared" si="67"/>
        <v>-4756.67</v>
      </c>
    </row>
    <row r="115" spans="1:14" s="61" customFormat="1">
      <c r="A115" s="30">
        <f>A114</f>
        <v>41459</v>
      </c>
      <c r="B115" s="31" t="s">
        <v>19</v>
      </c>
      <c r="C115" s="32">
        <f t="shared" ref="C115:F115" si="69">IF($A116&lt;C$10,0,IF($A116=C$10,C$14,SUM(C113:C114)))</f>
        <v>1564944.4300000032</v>
      </c>
      <c r="D115" s="32">
        <f t="shared" si="69"/>
        <v>-15533.214000000004</v>
      </c>
      <c r="E115" s="32">
        <f t="shared" si="69"/>
        <v>175178.64999999959</v>
      </c>
      <c r="F115" s="32">
        <f t="shared" si="69"/>
        <v>82811.799999999697</v>
      </c>
      <c r="G115" s="34">
        <f t="shared" si="67"/>
        <v>1564944.4300000032</v>
      </c>
    </row>
    <row r="116" spans="1:14" s="61" customFormat="1">
      <c r="A116" s="39">
        <f>+A115+30</f>
        <v>41489</v>
      </c>
      <c r="B116" s="54" t="s">
        <v>20</v>
      </c>
      <c r="C116" s="38">
        <f t="shared" ref="C116:F116" si="70">IF(OR($A116&lt;C$10,$A116&gt;C$11),0,IF($A116=C$11,-C115,-C$15))</f>
        <v>-4756.67</v>
      </c>
      <c r="D116" s="38">
        <f t="shared" si="70"/>
        <v>35.383166666666661</v>
      </c>
      <c r="E116" s="38">
        <f t="shared" si="70"/>
        <v>-473.51</v>
      </c>
      <c r="F116" s="38">
        <f t="shared" si="70"/>
        <v>-223.82</v>
      </c>
      <c r="G116" s="34">
        <f t="shared" si="67"/>
        <v>-4756.67</v>
      </c>
    </row>
    <row r="117" spans="1:14" s="61" customFormat="1">
      <c r="A117" s="30">
        <f>A116</f>
        <v>41489</v>
      </c>
      <c r="B117" s="31" t="s">
        <v>19</v>
      </c>
      <c r="C117" s="32">
        <f t="shared" ref="C117:F117" si="71">IF($A118&lt;C$10,0,IF($A118=C$10,C$14,SUM(C115:C116)))</f>
        <v>1560187.7600000033</v>
      </c>
      <c r="D117" s="32">
        <f t="shared" si="71"/>
        <v>-15497.830833333337</v>
      </c>
      <c r="E117" s="32">
        <f t="shared" si="71"/>
        <v>174705.13999999958</v>
      </c>
      <c r="F117" s="32">
        <f t="shared" si="71"/>
        <v>82587.97999999969</v>
      </c>
      <c r="G117" s="34">
        <f t="shared" si="67"/>
        <v>1560187.7600000033</v>
      </c>
    </row>
    <row r="118" spans="1:14" s="61" customFormat="1">
      <c r="A118" s="39">
        <f>+A117+30</f>
        <v>41519</v>
      </c>
      <c r="B118" s="54" t="s">
        <v>20</v>
      </c>
      <c r="C118" s="38">
        <f t="shared" ref="C118:F118" si="72">IF(OR($A118&lt;C$10,$A118&gt;C$11),0,IF($A118=C$11,-C117,-C$15))</f>
        <v>-4756.67</v>
      </c>
      <c r="D118" s="38">
        <f t="shared" si="72"/>
        <v>35.383166666666661</v>
      </c>
      <c r="E118" s="38">
        <f t="shared" si="72"/>
        <v>-473.51</v>
      </c>
      <c r="F118" s="38">
        <f t="shared" si="72"/>
        <v>-223.82</v>
      </c>
      <c r="G118" s="34">
        <f t="shared" si="67"/>
        <v>-4756.67</v>
      </c>
    </row>
    <row r="119" spans="1:14" s="61" customFormat="1">
      <c r="A119" s="30">
        <f>A118</f>
        <v>41519</v>
      </c>
      <c r="B119" s="31" t="s">
        <v>19</v>
      </c>
      <c r="C119" s="32">
        <f t="shared" ref="C119:F119" si="73">IF($A120&lt;C$10,0,IF($A120=C$10,C$14,SUM(C117:C118)))</f>
        <v>1555431.0900000033</v>
      </c>
      <c r="D119" s="32">
        <f t="shared" si="73"/>
        <v>-15462.447666666671</v>
      </c>
      <c r="E119" s="32">
        <f t="shared" si="73"/>
        <v>174231.62999999957</v>
      </c>
      <c r="F119" s="32">
        <f t="shared" si="73"/>
        <v>82364.159999999683</v>
      </c>
      <c r="G119" s="34">
        <f t="shared" si="67"/>
        <v>1555431.0900000033</v>
      </c>
    </row>
    <row r="120" spans="1:14" s="61" customFormat="1">
      <c r="A120" s="39">
        <f>+A119+31</f>
        <v>41550</v>
      </c>
      <c r="B120" s="54" t="s">
        <v>20</v>
      </c>
      <c r="C120" s="38">
        <f t="shared" ref="C120:F120" si="74">IF(OR($A120&lt;C$10,$A120&gt;C$11),0,IF($A120=C$11,-C119,-C$15))</f>
        <v>-4756.67</v>
      </c>
      <c r="D120" s="38">
        <f t="shared" si="74"/>
        <v>35.383166666666661</v>
      </c>
      <c r="E120" s="38">
        <f t="shared" si="74"/>
        <v>-473.51</v>
      </c>
      <c r="F120" s="38">
        <f t="shared" si="74"/>
        <v>-223.82</v>
      </c>
      <c r="G120" s="34">
        <f t="shared" si="67"/>
        <v>-4756.67</v>
      </c>
    </row>
    <row r="121" spans="1:14" s="61" customFormat="1">
      <c r="A121" s="30">
        <f>A120</f>
        <v>41550</v>
      </c>
      <c r="B121" s="31" t="s">
        <v>19</v>
      </c>
      <c r="C121" s="32">
        <f t="shared" ref="C121:F121" si="75">IF($A122&lt;C$10,0,IF($A122=C$10,C$14,SUM(C119:C120)))</f>
        <v>1550674.4200000034</v>
      </c>
      <c r="D121" s="32">
        <f t="shared" si="75"/>
        <v>-15427.064500000004</v>
      </c>
      <c r="E121" s="32">
        <f t="shared" si="75"/>
        <v>173758.11999999956</v>
      </c>
      <c r="F121" s="32">
        <f t="shared" si="75"/>
        <v>82140.339999999676</v>
      </c>
      <c r="G121" s="34">
        <f t="shared" si="67"/>
        <v>1550674.4200000034</v>
      </c>
    </row>
    <row r="122" spans="1:14" s="61" customFormat="1">
      <c r="A122" s="39">
        <f>+A121+30</f>
        <v>41580</v>
      </c>
      <c r="B122" s="54" t="s">
        <v>20</v>
      </c>
      <c r="C122" s="38">
        <f>IF(OR($A122&lt;C$10,$A122&gt;C$11),0,IF($A122=C$11,-C121,-C$15))</f>
        <v>-4756.67</v>
      </c>
      <c r="D122" s="38">
        <f>IF(OR($A122&lt;D$10,$A122&gt;D$11),0,IF($A122=D$11,-D121,-D$15))</f>
        <v>35.383166666666661</v>
      </c>
      <c r="E122" s="38">
        <f>IF(OR($A122&lt;E$10,$A122&gt;E$11),0,IF($A122=E$11,-E121,-E$15))</f>
        <v>-473.51</v>
      </c>
      <c r="F122" s="38">
        <f>IF(OR($A122&lt;F$10,$A122&gt;F$11),0,IF($A122=F$11,-F121,-F$15))</f>
        <v>-223.82</v>
      </c>
      <c r="G122" s="34">
        <f t="shared" si="67"/>
        <v>-4756.67</v>
      </c>
    </row>
    <row r="123" spans="1:14" s="61" customFormat="1">
      <c r="A123" s="30">
        <f>A122</f>
        <v>41580</v>
      </c>
      <c r="B123" s="31" t="s">
        <v>19</v>
      </c>
      <c r="C123" s="32">
        <f t="shared" ref="C123:F123" si="76">IF($A124&lt;C$10,0,IF($A124=C$10,C$14,SUM(C121:C122)))</f>
        <v>1545917.7500000035</v>
      </c>
      <c r="D123" s="32">
        <f t="shared" si="76"/>
        <v>-15391.681333333338</v>
      </c>
      <c r="E123" s="32">
        <f t="shared" si="76"/>
        <v>173284.60999999955</v>
      </c>
      <c r="F123" s="32">
        <f t="shared" si="76"/>
        <v>81916.519999999669</v>
      </c>
      <c r="G123" s="34">
        <f t="shared" si="67"/>
        <v>1545917.7500000035</v>
      </c>
      <c r="M123" s="63"/>
      <c r="N123" s="63"/>
    </row>
    <row r="124" spans="1:14" s="61" customFormat="1">
      <c r="A124" s="39">
        <f>+A123+31</f>
        <v>41611</v>
      </c>
      <c r="B124" s="54" t="s">
        <v>20</v>
      </c>
      <c r="C124" s="38">
        <f>IF(OR($A124&lt;C$10,$A124&gt;C$11),0,IF($A124=C$11,-C123,-C$15))</f>
        <v>-4756.67</v>
      </c>
      <c r="D124" s="38">
        <f>IF(OR($A124&lt;D$10,$A124&gt;D$11),0,IF($A124=D$11,-D123,-D$15))</f>
        <v>35.383166666666661</v>
      </c>
      <c r="E124" s="38">
        <f>IF(OR($A124&lt;E$10,$A124&gt;E$11),0,IF($A124=E$11,-E123,-E$15))</f>
        <v>-473.51</v>
      </c>
      <c r="F124" s="38">
        <f>IF(OR($A124&lt;F$10,$A124&gt;F$11),0,IF($A124=F$11,-F123,-F$15))</f>
        <v>-223.82</v>
      </c>
      <c r="G124" s="34">
        <f t="shared" si="67"/>
        <v>-4756.67</v>
      </c>
    </row>
    <row r="125" spans="1:14" s="61" customFormat="1">
      <c r="A125" s="30">
        <f>A124</f>
        <v>41611</v>
      </c>
      <c r="B125" s="31" t="s">
        <v>19</v>
      </c>
      <c r="C125" s="32">
        <f t="shared" ref="C125:F125" si="77">IF($A126&lt;C$10,0,IF($A126=C$10,C$14,SUM(C123:C124)))</f>
        <v>1541161.0800000036</v>
      </c>
      <c r="D125" s="32">
        <f t="shared" si="77"/>
        <v>-15356.298166666671</v>
      </c>
      <c r="E125" s="32">
        <f t="shared" si="77"/>
        <v>172811.09999999954</v>
      </c>
      <c r="F125" s="32">
        <f t="shared" si="77"/>
        <v>81692.699999999662</v>
      </c>
      <c r="G125" s="34">
        <f t="shared" si="67"/>
        <v>1541161.0800000036</v>
      </c>
    </row>
    <row r="126" spans="1:14" s="61" customFormat="1">
      <c r="A126" s="39">
        <f>+A125+31</f>
        <v>41642</v>
      </c>
      <c r="B126" s="54" t="s">
        <v>20</v>
      </c>
      <c r="C126" s="38">
        <f>IF(OR($A126&lt;C$10,$A126&gt;C$11),0,IF($A126=C$11,-C125,-C$15))</f>
        <v>-4756.67</v>
      </c>
      <c r="D126" s="38">
        <f>IF(OR($A126&lt;D$10,$A126&gt;D$11),0,IF($A126=D$11,-D125,-D$15))</f>
        <v>35.383166666666661</v>
      </c>
      <c r="E126" s="38">
        <f>IF(OR($A126&lt;E$10,$A126&gt;E$11),0,IF($A126=E$11,-E125,-E$15))</f>
        <v>-473.51</v>
      </c>
      <c r="F126" s="38">
        <f>IF(OR($A126&lt;F$10,$A126&gt;F$11),0,IF($A126=F$11,-F125,-F$15))</f>
        <v>-223.82</v>
      </c>
      <c r="G126" s="34">
        <f t="shared" si="67"/>
        <v>-4756.67</v>
      </c>
    </row>
    <row r="127" spans="1:14" s="61" customFormat="1">
      <c r="A127" s="30">
        <f>A126</f>
        <v>41642</v>
      </c>
      <c r="B127" s="31" t="s">
        <v>19</v>
      </c>
      <c r="C127" s="32">
        <f t="shared" ref="C127:F127" si="78">IF($A128&lt;C$10,0,IF($A128=C$10,C$14,SUM(C125:C126)))</f>
        <v>1536404.4100000036</v>
      </c>
      <c r="D127" s="32">
        <f t="shared" si="78"/>
        <v>-15320.915000000005</v>
      </c>
      <c r="E127" s="32">
        <f t="shared" si="78"/>
        <v>172337.58999999953</v>
      </c>
      <c r="F127" s="32">
        <f t="shared" si="78"/>
        <v>81468.879999999655</v>
      </c>
      <c r="G127" s="34">
        <f t="shared" si="67"/>
        <v>1536404.4100000036</v>
      </c>
    </row>
    <row r="128" spans="1:14" s="61" customFormat="1">
      <c r="A128" s="39">
        <f>+A127+30</f>
        <v>41672</v>
      </c>
      <c r="B128" s="54" t="s">
        <v>20</v>
      </c>
      <c r="C128" s="38">
        <f>IF(OR($A128&lt;C$10,$A128&gt;C$11),0,IF($A128=C$11,-C127,-C$15))</f>
        <v>-4756.67</v>
      </c>
      <c r="D128" s="38">
        <f>IF(OR($A128&lt;D$10,$A128&gt;D$11),0,IF($A128=D$11,-D127,-D$15))</f>
        <v>35.383166666666661</v>
      </c>
      <c r="E128" s="38">
        <f>IF(OR($A128&lt;E$10,$A128&gt;E$11),0,IF($A128=E$11,-E127,-E$15))</f>
        <v>-473.51</v>
      </c>
      <c r="F128" s="38">
        <f>IF(OR($A128&lt;F$10,$A128&gt;F$11),0,IF($A128=F$11,-F127,-F$15))</f>
        <v>-223.82</v>
      </c>
      <c r="G128" s="34">
        <f t="shared" si="67"/>
        <v>-4756.67</v>
      </c>
    </row>
    <row r="129" spans="1:12" s="61" customFormat="1">
      <c r="A129" s="30">
        <f>A128</f>
        <v>41672</v>
      </c>
      <c r="B129" s="31" t="s">
        <v>19</v>
      </c>
      <c r="C129" s="32">
        <f t="shared" ref="C129:F129" si="79">IF($A130&lt;C$10,0,IF($A130=C$10,C$14,SUM(C127:C128)))</f>
        <v>1531647.7400000037</v>
      </c>
      <c r="D129" s="32">
        <f t="shared" si="79"/>
        <v>-15285.531833333338</v>
      </c>
      <c r="E129" s="32">
        <f t="shared" si="79"/>
        <v>171864.07999999952</v>
      </c>
      <c r="F129" s="32">
        <f t="shared" si="79"/>
        <v>81245.059999999648</v>
      </c>
      <c r="G129" s="34">
        <f t="shared" si="67"/>
        <v>1531647.7400000037</v>
      </c>
    </row>
    <row r="130" spans="1:12" s="61" customFormat="1">
      <c r="A130" s="39">
        <f>+A129+31</f>
        <v>41703</v>
      </c>
      <c r="B130" s="54" t="s">
        <v>20</v>
      </c>
      <c r="C130" s="38">
        <f>IF(OR($A130&lt;C$10,$A130&gt;C$11),0,IF($A130=C$11,-C129,-C$15))</f>
        <v>-4756.67</v>
      </c>
      <c r="D130" s="38">
        <f>IF(OR($A130&lt;D$10,$A130&gt;D$11),0,IF($A130=D$11,-D129,-D$15))</f>
        <v>35.383166666666661</v>
      </c>
      <c r="E130" s="38">
        <f>IF(OR($A130&lt;E$10,$A130&gt;E$11),0,IF($A130=E$11,-E129,-E$15))</f>
        <v>-473.51</v>
      </c>
      <c r="F130" s="38">
        <f>IF(OR($A130&lt;F$10,$A130&gt;F$11),0,IF($A130=F$11,-F129,-F$15))</f>
        <v>-223.82</v>
      </c>
      <c r="G130" s="34">
        <f t="shared" si="67"/>
        <v>-4756.67</v>
      </c>
    </row>
    <row r="131" spans="1:12" s="61" customFormat="1">
      <c r="A131" s="55">
        <f>A130</f>
        <v>41703</v>
      </c>
      <c r="B131" s="31" t="s">
        <v>19</v>
      </c>
      <c r="C131" s="32">
        <f>IF($A132&lt;C$10,0,IF($A132=C$10,C$14,SUM(C129:C130)))</f>
        <v>1526891.0700000038</v>
      </c>
      <c r="D131" s="32">
        <f>IF($A132&lt;D$10,0,IF($A132=D$10,D$14,SUM(D129:D130)))</f>
        <v>-15250.148666666671</v>
      </c>
      <c r="E131" s="32">
        <f>IF($A132&lt;E$10,0,IF($A132=E$10,E$14,SUM(E129:E130)))</f>
        <v>171390.56999999951</v>
      </c>
      <c r="F131" s="32">
        <f>IF($A132&lt;F$10,0,IF($A132=F$10,F$14,SUM(F129:F130)))</f>
        <v>81021.239999999641</v>
      </c>
      <c r="G131" s="34">
        <f t="shared" si="67"/>
        <v>1526891.0700000038</v>
      </c>
      <c r="H131" s="63"/>
      <c r="I131" s="63"/>
      <c r="J131" s="63"/>
      <c r="K131" s="63"/>
      <c r="L131" s="63"/>
    </row>
    <row r="132" spans="1:12" s="61" customFormat="1">
      <c r="A132" s="39">
        <f>+A131+31</f>
        <v>41734</v>
      </c>
      <c r="B132" s="54" t="s">
        <v>20</v>
      </c>
      <c r="C132" s="38">
        <f>IF(OR($A132&lt;C$10,$A132&gt;C$11),0,IF($A132=C$11,-C131,-C$15))</f>
        <v>-4756.67</v>
      </c>
      <c r="D132" s="38">
        <f>IF(OR($A132&lt;D$10,$A132&gt;D$11),0,IF($A132=D$11,-D131,-D$15))</f>
        <v>35.383166666666661</v>
      </c>
      <c r="E132" s="38">
        <f>IF(OR($A132&lt;E$10,$A132&gt;E$11),0,IF($A132=E$11,-E131,-E$15))</f>
        <v>-473.51</v>
      </c>
      <c r="F132" s="38">
        <f>IF(OR($A132&lt;F$10,$A132&gt;F$11),0,IF($A132=F$11,-F131,-F$15))</f>
        <v>-223.82</v>
      </c>
      <c r="G132" s="34">
        <f t="shared" si="67"/>
        <v>-4756.67</v>
      </c>
    </row>
    <row r="133" spans="1:12" s="61" customFormat="1">
      <c r="A133" s="30">
        <f>A132</f>
        <v>41734</v>
      </c>
      <c r="B133" s="31" t="s">
        <v>19</v>
      </c>
      <c r="C133" s="32">
        <f t="shared" ref="C133:F133" si="80">IF($A134&lt;C$10,0,IF($A134=C$10,C$14,SUM(C131:C132)))</f>
        <v>1522134.4000000039</v>
      </c>
      <c r="D133" s="32">
        <f t="shared" si="80"/>
        <v>-15214.765500000005</v>
      </c>
      <c r="E133" s="32">
        <f t="shared" si="80"/>
        <v>170917.0599999995</v>
      </c>
      <c r="F133" s="32">
        <f t="shared" si="80"/>
        <v>80797.419999999634</v>
      </c>
      <c r="G133" s="34">
        <f t="shared" si="67"/>
        <v>1522134.4000000039</v>
      </c>
    </row>
    <row r="134" spans="1:12" s="61" customFormat="1">
      <c r="A134" s="39">
        <f>+A133+30</f>
        <v>41764</v>
      </c>
      <c r="B134" s="54" t="s">
        <v>20</v>
      </c>
      <c r="C134" s="38">
        <f>IF(OR($A134&lt;C$10,$A134&gt;C$11),0,IF($A134=C$11,-C133,-C$15))</f>
        <v>-4756.67</v>
      </c>
      <c r="D134" s="38">
        <f>IF(OR($A134&lt;D$10,$A134&gt;D$11),0,IF($A134=D$11,-D133,-D$15))</f>
        <v>35.383166666666661</v>
      </c>
      <c r="E134" s="38">
        <f>IF(OR($A134&lt;E$10,$A134&gt;E$11),0,IF($A134=E$11,-E133,-E$15))</f>
        <v>-473.51</v>
      </c>
      <c r="F134" s="38">
        <f>IF(OR($A134&lt;F$10,$A134&gt;F$11),0,IF($A134=F$11,-F133,-F$15))</f>
        <v>-223.82</v>
      </c>
      <c r="G134" s="34">
        <f t="shared" si="67"/>
        <v>-4756.67</v>
      </c>
    </row>
    <row r="135" spans="1:12" s="61" customFormat="1">
      <c r="A135" s="30">
        <f>A134</f>
        <v>41764</v>
      </c>
      <c r="B135" s="31" t="s">
        <v>19</v>
      </c>
      <c r="C135" s="32">
        <f t="shared" ref="C135:F135" si="81">IF($A136&lt;C$10,0,IF($A136=C$10,C$14,SUM(C133:C134)))</f>
        <v>1517377.7300000039</v>
      </c>
      <c r="D135" s="32">
        <f t="shared" si="81"/>
        <v>-15179.382333333338</v>
      </c>
      <c r="E135" s="32">
        <f t="shared" si="81"/>
        <v>170443.54999999949</v>
      </c>
      <c r="F135" s="32">
        <f t="shared" si="81"/>
        <v>80573.599999999627</v>
      </c>
      <c r="G135" s="34">
        <f t="shared" si="67"/>
        <v>1517377.7300000039</v>
      </c>
    </row>
    <row r="136" spans="1:12" s="61" customFormat="1">
      <c r="A136" s="39">
        <f>+A135+31</f>
        <v>41795</v>
      </c>
      <c r="B136" s="54" t="s">
        <v>20</v>
      </c>
      <c r="C136" s="38">
        <f>IF(OR($A136&lt;C$10,$A136&gt;C$11),0,IF($A136=C$11,-C135,-C$15))</f>
        <v>-4756.67</v>
      </c>
      <c r="D136" s="38">
        <f>IF(OR($A136&lt;D$10,$A136&gt;D$11),0,IF($A136=D$11,-D135,-D$15))</f>
        <v>35.383166666666661</v>
      </c>
      <c r="E136" s="38">
        <f>IF(OR($A136&lt;E$10,$A136&gt;E$11),0,IF($A136=E$11,-E135,-E$15))</f>
        <v>-473.51</v>
      </c>
      <c r="F136" s="38">
        <f>IF(OR($A136&lt;F$10,$A136&gt;F$11),0,IF($A136=F$11,-F135,-F$15))</f>
        <v>-223.82</v>
      </c>
      <c r="G136" s="34">
        <f t="shared" si="67"/>
        <v>-4756.67</v>
      </c>
    </row>
    <row r="137" spans="1:12" s="61" customFormat="1">
      <c r="A137" s="30">
        <f>A136</f>
        <v>41795</v>
      </c>
      <c r="B137" s="31" t="s">
        <v>19</v>
      </c>
      <c r="C137" s="32">
        <f t="shared" ref="C137:F137" si="82">IF($A138&lt;C$10,0,IF($A138=C$10,C$14,SUM(C135:C136)))</f>
        <v>1512621.060000004</v>
      </c>
      <c r="D137" s="32">
        <f t="shared" si="82"/>
        <v>-15143.999166666672</v>
      </c>
      <c r="E137" s="32">
        <f t="shared" si="82"/>
        <v>169970.03999999948</v>
      </c>
      <c r="F137" s="32">
        <f t="shared" si="82"/>
        <v>80349.77999999962</v>
      </c>
      <c r="G137" s="34">
        <f t="shared" si="67"/>
        <v>1512621.060000004</v>
      </c>
    </row>
    <row r="138" spans="1:12" s="61" customFormat="1">
      <c r="A138" s="39">
        <f>+A137+30</f>
        <v>41825</v>
      </c>
      <c r="B138" s="54" t="s">
        <v>20</v>
      </c>
      <c r="C138" s="38">
        <f>IF(OR($A138&lt;C$10,$A138&gt;C$11),0,IF($A138=C$11,-C137,-C$15))</f>
        <v>-4756.67</v>
      </c>
      <c r="D138" s="38">
        <f>IF(OR($A138&lt;D$10,$A138&gt;D$11),0,IF($A138=D$11,-D137,-D$15))</f>
        <v>35.383166666666661</v>
      </c>
      <c r="E138" s="38">
        <f>IF(OR($A138&lt;E$10,$A138&gt;E$11),0,IF($A138=E$11,-E137,-E$15))</f>
        <v>-473.51</v>
      </c>
      <c r="F138" s="38">
        <f>IF(OR($A138&lt;F$10,$A138&gt;F$11),0,IF($A138=F$11,-F137,-F$15))</f>
        <v>-223.82</v>
      </c>
      <c r="G138" s="34">
        <f t="shared" si="67"/>
        <v>-4756.67</v>
      </c>
    </row>
    <row r="139" spans="1:12" s="61" customFormat="1">
      <c r="A139" s="30">
        <f>A138</f>
        <v>41825</v>
      </c>
      <c r="B139" s="31" t="s">
        <v>19</v>
      </c>
      <c r="C139" s="32">
        <f>+C137+C138</f>
        <v>1507864.3900000041</v>
      </c>
      <c r="D139" s="32" t="e">
        <f>IF(#REF!&lt;D$10,0,IF(#REF!=D$10,D$14,SUM(D137:D138)))</f>
        <v>#REF!</v>
      </c>
      <c r="E139" s="32" t="e">
        <f>IF(#REF!&lt;E$10,0,IF(#REF!=E$10,E$14,SUM(E137:E138)))</f>
        <v>#REF!</v>
      </c>
      <c r="F139" s="32" t="e">
        <f>IF(#REF!&lt;F$10,0,IF(#REF!=F$10,F$14,SUM(F137:F138)))</f>
        <v>#REF!</v>
      </c>
      <c r="G139" s="34">
        <f t="shared" si="67"/>
        <v>1507864.3900000041</v>
      </c>
      <c r="H139" s="59"/>
    </row>
    <row r="140" spans="1:12" s="61" customFormat="1">
      <c r="C140" s="64"/>
      <c r="D140" s="65"/>
      <c r="E140" s="65"/>
      <c r="F140" s="65"/>
      <c r="G140" s="66"/>
    </row>
  </sheetData>
  <mergeCells count="6">
    <mergeCell ref="A16:B16"/>
    <mergeCell ref="A10:B10"/>
    <mergeCell ref="A11:B11"/>
    <mergeCell ref="A12:B12"/>
    <mergeCell ref="A14:B14"/>
    <mergeCell ref="A15:B15"/>
  </mergeCells>
  <pageMargins left="0.7" right="0.7" top="0.75" bottom="0.6" header="0.3" footer="0.3"/>
  <pageSetup scale="65"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customProperties>
    <customPr name="_pios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customProperties>
    <customPr name="_pios_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American Water Works Company,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tiernegc</dc:creator>
  <cp:lastModifiedBy>tiernegc</cp:lastModifiedBy>
  <cp:lastPrinted>2013-02-07T16:32:16Z</cp:lastPrinted>
  <dcterms:created xsi:type="dcterms:W3CDTF">2013-02-07T16:29:05Z</dcterms:created>
  <dcterms:modified xsi:type="dcterms:W3CDTF">2013-02-07T16:42:16Z</dcterms:modified>
</cp:coreProperties>
</file>