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Sheet1!$A:$B,Sheet1!$1:$17</definedName>
  </definedNames>
  <calcPr calcId="125725"/>
</workbook>
</file>

<file path=xl/calcChain.xml><?xml version="1.0" encoding="utf-8"?>
<calcChain xmlns="http://schemas.openxmlformats.org/spreadsheetml/2006/main">
  <c r="AJ18" i="1"/>
  <c r="AA19"/>
  <c r="Y19"/>
  <c r="Q19"/>
  <c r="O19"/>
  <c r="M19"/>
  <c r="K19"/>
  <c r="I19"/>
  <c r="G19"/>
  <c r="G20" s="1"/>
  <c r="E19"/>
  <c r="C19"/>
  <c r="C20" s="1"/>
  <c r="A19"/>
  <c r="X19" s="1"/>
  <c r="F41"/>
  <c r="E41"/>
  <c r="D41"/>
  <c r="C41"/>
  <c r="D19" l="1"/>
  <c r="F19"/>
  <c r="H19"/>
  <c r="H20" s="1"/>
  <c r="J19"/>
  <c r="L19"/>
  <c r="N19"/>
  <c r="P19"/>
  <c r="R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1"/>
  <c r="A63"/>
  <c r="AC63" s="1"/>
  <c r="A65"/>
  <c r="A67"/>
  <c r="A69"/>
  <c r="A71"/>
  <c r="A73"/>
  <c r="A75"/>
  <c r="A77"/>
  <c r="AB77" s="1"/>
  <c r="H76"/>
  <c r="D76"/>
  <c r="A79"/>
  <c r="AI124"/>
  <c r="AG112"/>
  <c r="AE112"/>
  <c r="AH104"/>
  <c r="AF104"/>
  <c r="AD104"/>
  <c r="A104"/>
  <c r="A105" s="1"/>
  <c r="AC103"/>
  <c r="AB103"/>
  <c r="AA103"/>
  <c r="Y103"/>
  <c r="X103"/>
  <c r="W103"/>
  <c r="V103"/>
  <c r="U103"/>
  <c r="T103"/>
  <c r="S103"/>
  <c r="R103"/>
  <c r="Q103"/>
  <c r="P103"/>
  <c r="O103"/>
  <c r="N103"/>
  <c r="M103"/>
  <c r="L103"/>
  <c r="J103"/>
  <c r="I103"/>
  <c r="H103"/>
  <c r="G103"/>
  <c r="F103"/>
  <c r="E103"/>
  <c r="D103"/>
  <c r="C103"/>
  <c r="A86"/>
  <c r="A87" s="1"/>
  <c r="AC85"/>
  <c r="AB85"/>
  <c r="AA85"/>
  <c r="Y85"/>
  <c r="X85"/>
  <c r="W85"/>
  <c r="V85"/>
  <c r="U85"/>
  <c r="T85"/>
  <c r="S85"/>
  <c r="R85"/>
  <c r="Q85"/>
  <c r="P85"/>
  <c r="O85"/>
  <c r="N85"/>
  <c r="M85"/>
  <c r="L85"/>
  <c r="K85"/>
  <c r="I85"/>
  <c r="H85"/>
  <c r="G85"/>
  <c r="F85"/>
  <c r="E85"/>
  <c r="D85"/>
  <c r="C85"/>
  <c r="A84"/>
  <c r="AC83"/>
  <c r="AB83"/>
  <c r="AA83"/>
  <c r="Y83"/>
  <c r="X83"/>
  <c r="W83"/>
  <c r="V83"/>
  <c r="U83"/>
  <c r="T83"/>
  <c r="S83"/>
  <c r="R83"/>
  <c r="Q83"/>
  <c r="P83"/>
  <c r="O83"/>
  <c r="N83"/>
  <c r="M83"/>
  <c r="L83"/>
  <c r="K83"/>
  <c r="J83"/>
  <c r="H83"/>
  <c r="G83"/>
  <c r="F83"/>
  <c r="E83"/>
  <c r="D83"/>
  <c r="C83"/>
  <c r="X17"/>
  <c r="AI16"/>
  <c r="AH16"/>
  <c r="AG16"/>
  <c r="AF16"/>
  <c r="AE16"/>
  <c r="AD16"/>
  <c r="Z16"/>
  <c r="Z19" s="1"/>
  <c r="P14"/>
  <c r="A5"/>
  <c r="Z20" l="1"/>
  <c r="AJ19"/>
  <c r="AE17"/>
  <c r="AG17"/>
  <c r="AI17"/>
  <c r="AD17"/>
  <c r="AF17"/>
  <c r="AH17"/>
  <c r="G73"/>
  <c r="G72" s="1"/>
  <c r="E73"/>
  <c r="E72" s="1"/>
  <c r="C73"/>
  <c r="C72" s="1"/>
  <c r="AC73"/>
  <c r="AA73"/>
  <c r="Y73"/>
  <c r="W73"/>
  <c r="U73"/>
  <c r="S73"/>
  <c r="Q73"/>
  <c r="O73"/>
  <c r="M73"/>
  <c r="K73"/>
  <c r="I73"/>
  <c r="H73"/>
  <c r="H72" s="1"/>
  <c r="F73"/>
  <c r="F72" s="1"/>
  <c r="D73"/>
  <c r="D72" s="1"/>
  <c r="AB73"/>
  <c r="Z73"/>
  <c r="X73"/>
  <c r="V73"/>
  <c r="T73"/>
  <c r="R73"/>
  <c r="P73"/>
  <c r="N73"/>
  <c r="L73"/>
  <c r="J73"/>
  <c r="G69"/>
  <c r="E69"/>
  <c r="C69"/>
  <c r="AC69"/>
  <c r="AA69"/>
  <c r="Y69"/>
  <c r="W69"/>
  <c r="U69"/>
  <c r="S69"/>
  <c r="Q69"/>
  <c r="O69"/>
  <c r="M69"/>
  <c r="K69"/>
  <c r="I69"/>
  <c r="H69"/>
  <c r="F69"/>
  <c r="D69"/>
  <c r="Z69"/>
  <c r="X69"/>
  <c r="V69"/>
  <c r="T69"/>
  <c r="R69"/>
  <c r="P69"/>
  <c r="N69"/>
  <c r="L69"/>
  <c r="J69"/>
  <c r="G65"/>
  <c r="E65"/>
  <c r="C65"/>
  <c r="AC65"/>
  <c r="AA65"/>
  <c r="Y65"/>
  <c r="W65"/>
  <c r="U65"/>
  <c r="S65"/>
  <c r="Q65"/>
  <c r="O65"/>
  <c r="M65"/>
  <c r="H65"/>
  <c r="F65"/>
  <c r="D65"/>
  <c r="Z65"/>
  <c r="X65"/>
  <c r="V65"/>
  <c r="T65"/>
  <c r="R65"/>
  <c r="P65"/>
  <c r="N65"/>
  <c r="G61"/>
  <c r="E61"/>
  <c r="C61"/>
  <c r="H61"/>
  <c r="F61"/>
  <c r="D61"/>
  <c r="F57"/>
  <c r="D57"/>
  <c r="H57"/>
  <c r="E57"/>
  <c r="C57"/>
  <c r="H53"/>
  <c r="F53"/>
  <c r="D53"/>
  <c r="G53"/>
  <c r="E53"/>
  <c r="C53"/>
  <c r="H49"/>
  <c r="F49"/>
  <c r="D49"/>
  <c r="G49"/>
  <c r="E49"/>
  <c r="C49"/>
  <c r="H45"/>
  <c r="F45"/>
  <c r="D45"/>
  <c r="G45"/>
  <c r="E45"/>
  <c r="C45"/>
  <c r="H41"/>
  <c r="G41"/>
  <c r="H37"/>
  <c r="F37"/>
  <c r="D37"/>
  <c r="G37"/>
  <c r="E37"/>
  <c r="C37"/>
  <c r="H33"/>
  <c r="F33"/>
  <c r="D33"/>
  <c r="G33"/>
  <c r="E33"/>
  <c r="C33"/>
  <c r="H29"/>
  <c r="F29"/>
  <c r="D29"/>
  <c r="G29"/>
  <c r="E29"/>
  <c r="C29"/>
  <c r="H25"/>
  <c r="F25"/>
  <c r="D25"/>
  <c r="G25"/>
  <c r="E25"/>
  <c r="C25"/>
  <c r="H21"/>
  <c r="H22" s="1"/>
  <c r="F21"/>
  <c r="F22" s="1"/>
  <c r="D21"/>
  <c r="D22" s="1"/>
  <c r="G21"/>
  <c r="G22" s="1"/>
  <c r="E21"/>
  <c r="E22" s="1"/>
  <c r="C21"/>
  <c r="C22" s="1"/>
  <c r="I21"/>
  <c r="K21"/>
  <c r="M21"/>
  <c r="O21"/>
  <c r="Q21"/>
  <c r="S21"/>
  <c r="Y21"/>
  <c r="AA21"/>
  <c r="I23"/>
  <c r="K23"/>
  <c r="M23"/>
  <c r="O23"/>
  <c r="Q23"/>
  <c r="S23"/>
  <c r="Y23"/>
  <c r="AA23"/>
  <c r="I25"/>
  <c r="K25"/>
  <c r="M25"/>
  <c r="O25"/>
  <c r="Q25"/>
  <c r="S25"/>
  <c r="Y25"/>
  <c r="AA25"/>
  <c r="I27"/>
  <c r="K27"/>
  <c r="M27"/>
  <c r="O27"/>
  <c r="Q27"/>
  <c r="S27"/>
  <c r="Y27"/>
  <c r="AA27"/>
  <c r="I29"/>
  <c r="K29"/>
  <c r="M29"/>
  <c r="O29"/>
  <c r="Q29"/>
  <c r="S29"/>
  <c r="Y29"/>
  <c r="AA29"/>
  <c r="I31"/>
  <c r="K31"/>
  <c r="M31"/>
  <c r="O31"/>
  <c r="Q31"/>
  <c r="S31"/>
  <c r="Y31"/>
  <c r="AA31"/>
  <c r="I33"/>
  <c r="K33"/>
  <c r="M33"/>
  <c r="O33"/>
  <c r="Q33"/>
  <c r="S33"/>
  <c r="Y33"/>
  <c r="AA33"/>
  <c r="I35"/>
  <c r="K35"/>
  <c r="M35"/>
  <c r="O35"/>
  <c r="Q35"/>
  <c r="S35"/>
  <c r="Y35"/>
  <c r="AA35"/>
  <c r="I37"/>
  <c r="K37"/>
  <c r="M37"/>
  <c r="O37"/>
  <c r="Q37"/>
  <c r="S37"/>
  <c r="U37"/>
  <c r="W37"/>
  <c r="Y37"/>
  <c r="AA37"/>
  <c r="I39"/>
  <c r="K39"/>
  <c r="M39"/>
  <c r="O39"/>
  <c r="Q39"/>
  <c r="S39"/>
  <c r="U39"/>
  <c r="W39"/>
  <c r="Y39"/>
  <c r="AA39"/>
  <c r="I41"/>
  <c r="K41"/>
  <c r="M41"/>
  <c r="O41"/>
  <c r="Q41"/>
  <c r="S41"/>
  <c r="U41"/>
  <c r="W41"/>
  <c r="Y41"/>
  <c r="AA41"/>
  <c r="J43"/>
  <c r="L43"/>
  <c r="N43"/>
  <c r="P43"/>
  <c r="R43"/>
  <c r="T43"/>
  <c r="V43"/>
  <c r="X43"/>
  <c r="Z43"/>
  <c r="J45"/>
  <c r="L45"/>
  <c r="N45"/>
  <c r="P45"/>
  <c r="R45"/>
  <c r="T45"/>
  <c r="V45"/>
  <c r="X45"/>
  <c r="Z45"/>
  <c r="J47"/>
  <c r="L47"/>
  <c r="N47"/>
  <c r="P47"/>
  <c r="R47"/>
  <c r="T47"/>
  <c r="V47"/>
  <c r="X47"/>
  <c r="Z47"/>
  <c r="J49"/>
  <c r="L49"/>
  <c r="N49"/>
  <c r="P49"/>
  <c r="R49"/>
  <c r="T49"/>
  <c r="V49"/>
  <c r="X49"/>
  <c r="Z49"/>
  <c r="I51"/>
  <c r="K51"/>
  <c r="M51"/>
  <c r="O51"/>
  <c r="Q51"/>
  <c r="S51"/>
  <c r="U51"/>
  <c r="W51"/>
  <c r="Y51"/>
  <c r="AA51"/>
  <c r="J53"/>
  <c r="L53"/>
  <c r="N53"/>
  <c r="P53"/>
  <c r="R53"/>
  <c r="T53"/>
  <c r="V53"/>
  <c r="X53"/>
  <c r="Z53"/>
  <c r="I55"/>
  <c r="K55"/>
  <c r="M55"/>
  <c r="O55"/>
  <c r="Q55"/>
  <c r="S55"/>
  <c r="U55"/>
  <c r="W55"/>
  <c r="Y55"/>
  <c r="AA55"/>
  <c r="I57"/>
  <c r="K57"/>
  <c r="M57"/>
  <c r="O57"/>
  <c r="Q57"/>
  <c r="S57"/>
  <c r="U57"/>
  <c r="W57"/>
  <c r="Y57"/>
  <c r="AA57"/>
  <c r="I59"/>
  <c r="K59"/>
  <c r="M59"/>
  <c r="O59"/>
  <c r="Q59"/>
  <c r="S59"/>
  <c r="U59"/>
  <c r="W59"/>
  <c r="Y59"/>
  <c r="AA59"/>
  <c r="J61"/>
  <c r="L61"/>
  <c r="N61"/>
  <c r="P61"/>
  <c r="R61"/>
  <c r="T61"/>
  <c r="V61"/>
  <c r="X61"/>
  <c r="Z61"/>
  <c r="I63"/>
  <c r="K63"/>
  <c r="M63"/>
  <c r="O63"/>
  <c r="Q63"/>
  <c r="S63"/>
  <c r="U63"/>
  <c r="W63"/>
  <c r="Y63"/>
  <c r="AA63"/>
  <c r="J65"/>
  <c r="L65"/>
  <c r="AC75"/>
  <c r="AA75"/>
  <c r="Y75"/>
  <c r="W75"/>
  <c r="U75"/>
  <c r="S75"/>
  <c r="Q75"/>
  <c r="O75"/>
  <c r="M75"/>
  <c r="K75"/>
  <c r="I75"/>
  <c r="AB75"/>
  <c r="Z75"/>
  <c r="X75"/>
  <c r="V75"/>
  <c r="T75"/>
  <c r="R75"/>
  <c r="P75"/>
  <c r="N75"/>
  <c r="L75"/>
  <c r="J75"/>
  <c r="G71"/>
  <c r="E71"/>
  <c r="C71"/>
  <c r="AC71"/>
  <c r="AA71"/>
  <c r="Y71"/>
  <c r="W71"/>
  <c r="U71"/>
  <c r="S71"/>
  <c r="Q71"/>
  <c r="O71"/>
  <c r="M71"/>
  <c r="K71"/>
  <c r="I71"/>
  <c r="H71"/>
  <c r="F71"/>
  <c r="D71"/>
  <c r="Z71"/>
  <c r="X71"/>
  <c r="V71"/>
  <c r="T71"/>
  <c r="R71"/>
  <c r="P71"/>
  <c r="N71"/>
  <c r="L71"/>
  <c r="J71"/>
  <c r="G67"/>
  <c r="E67"/>
  <c r="C67"/>
  <c r="AC67"/>
  <c r="AA67"/>
  <c r="Y67"/>
  <c r="W67"/>
  <c r="U67"/>
  <c r="S67"/>
  <c r="Q67"/>
  <c r="O67"/>
  <c r="M67"/>
  <c r="K67"/>
  <c r="I67"/>
  <c r="H67"/>
  <c r="F67"/>
  <c r="D67"/>
  <c r="Z67"/>
  <c r="X67"/>
  <c r="V67"/>
  <c r="T67"/>
  <c r="R67"/>
  <c r="P67"/>
  <c r="N67"/>
  <c r="L67"/>
  <c r="J67"/>
  <c r="G63"/>
  <c r="E63"/>
  <c r="C63"/>
  <c r="H63"/>
  <c r="F63"/>
  <c r="D63"/>
  <c r="G59"/>
  <c r="E59"/>
  <c r="C59"/>
  <c r="H59"/>
  <c r="F59"/>
  <c r="D59"/>
  <c r="G55"/>
  <c r="E55"/>
  <c r="C55"/>
  <c r="H55"/>
  <c r="F55"/>
  <c r="D55"/>
  <c r="G51"/>
  <c r="E51"/>
  <c r="C51"/>
  <c r="H51"/>
  <c r="F51"/>
  <c r="D51"/>
  <c r="G47"/>
  <c r="E47"/>
  <c r="C47"/>
  <c r="H47"/>
  <c r="F47"/>
  <c r="D47"/>
  <c r="G43"/>
  <c r="E43"/>
  <c r="C43"/>
  <c r="H43"/>
  <c r="F43"/>
  <c r="D43"/>
  <c r="H39"/>
  <c r="F39"/>
  <c r="D39"/>
  <c r="G39"/>
  <c r="E39"/>
  <c r="C39"/>
  <c r="H35"/>
  <c r="F35"/>
  <c r="D35"/>
  <c r="G35"/>
  <c r="E35"/>
  <c r="C35"/>
  <c r="H31"/>
  <c r="F31"/>
  <c r="D31"/>
  <c r="G31"/>
  <c r="E31"/>
  <c r="C31"/>
  <c r="H27"/>
  <c r="F27"/>
  <c r="D27"/>
  <c r="G27"/>
  <c r="E27"/>
  <c r="C27"/>
  <c r="H23"/>
  <c r="F23"/>
  <c r="D23"/>
  <c r="G23"/>
  <c r="E23"/>
  <c r="C23"/>
  <c r="J21"/>
  <c r="L21"/>
  <c r="N21"/>
  <c r="P21"/>
  <c r="R21"/>
  <c r="T21"/>
  <c r="V21"/>
  <c r="X21"/>
  <c r="Z21"/>
  <c r="Z22" s="1"/>
  <c r="J23"/>
  <c r="L23"/>
  <c r="N23"/>
  <c r="P23"/>
  <c r="R23"/>
  <c r="T23"/>
  <c r="V23"/>
  <c r="X23"/>
  <c r="Z23"/>
  <c r="Z24" s="1"/>
  <c r="J25"/>
  <c r="L25"/>
  <c r="N25"/>
  <c r="P25"/>
  <c r="R25"/>
  <c r="T25"/>
  <c r="V25"/>
  <c r="X25"/>
  <c r="AJ25" s="1"/>
  <c r="Z25"/>
  <c r="J27"/>
  <c r="L27"/>
  <c r="N27"/>
  <c r="P27"/>
  <c r="R27"/>
  <c r="T27"/>
  <c r="V27"/>
  <c r="X27"/>
  <c r="Z27"/>
  <c r="J29"/>
  <c r="L29"/>
  <c r="N29"/>
  <c r="P29"/>
  <c r="R29"/>
  <c r="T29"/>
  <c r="V29"/>
  <c r="X29"/>
  <c r="AJ29" s="1"/>
  <c r="Z29"/>
  <c r="J31"/>
  <c r="L31"/>
  <c r="N31"/>
  <c r="P31"/>
  <c r="R31"/>
  <c r="T31"/>
  <c r="V31"/>
  <c r="X31"/>
  <c r="Z31"/>
  <c r="J33"/>
  <c r="L33"/>
  <c r="N33"/>
  <c r="P33"/>
  <c r="R33"/>
  <c r="T33"/>
  <c r="V33"/>
  <c r="X33"/>
  <c r="AJ33" s="1"/>
  <c r="Z33"/>
  <c r="J35"/>
  <c r="L35"/>
  <c r="N35"/>
  <c r="P35"/>
  <c r="R35"/>
  <c r="T35"/>
  <c r="V35"/>
  <c r="X35"/>
  <c r="Z35"/>
  <c r="AJ35" s="1"/>
  <c r="J37"/>
  <c r="L37"/>
  <c r="N37"/>
  <c r="P37"/>
  <c r="R37"/>
  <c r="T37"/>
  <c r="V37"/>
  <c r="X37"/>
  <c r="Z37"/>
  <c r="J39"/>
  <c r="L39"/>
  <c r="N39"/>
  <c r="P39"/>
  <c r="R39"/>
  <c r="T39"/>
  <c r="V39"/>
  <c r="X39"/>
  <c r="Z39"/>
  <c r="AJ39" s="1"/>
  <c r="J41"/>
  <c r="L41"/>
  <c r="N41"/>
  <c r="P41"/>
  <c r="R41"/>
  <c r="T41"/>
  <c r="V41"/>
  <c r="X41"/>
  <c r="Z41"/>
  <c r="I43"/>
  <c r="K43"/>
  <c r="M43"/>
  <c r="O43"/>
  <c r="Q43"/>
  <c r="S43"/>
  <c r="U43"/>
  <c r="W43"/>
  <c r="Y43"/>
  <c r="AJ43" s="1"/>
  <c r="AA43"/>
  <c r="I45"/>
  <c r="K45"/>
  <c r="M45"/>
  <c r="O45"/>
  <c r="Q45"/>
  <c r="S45"/>
  <c r="U45"/>
  <c r="W45"/>
  <c r="Y45"/>
  <c r="AJ45" s="1"/>
  <c r="AA45"/>
  <c r="I47"/>
  <c r="K47"/>
  <c r="M47"/>
  <c r="O47"/>
  <c r="Q47"/>
  <c r="S47"/>
  <c r="U47"/>
  <c r="W47"/>
  <c r="Y47"/>
  <c r="AJ47" s="1"/>
  <c r="AA47"/>
  <c r="I49"/>
  <c r="K49"/>
  <c r="M49"/>
  <c r="O49"/>
  <c r="Q49"/>
  <c r="S49"/>
  <c r="U49"/>
  <c r="W49"/>
  <c r="Y49"/>
  <c r="AJ49" s="1"/>
  <c r="AA49"/>
  <c r="J51"/>
  <c r="L51"/>
  <c r="N51"/>
  <c r="P51"/>
  <c r="R51"/>
  <c r="T51"/>
  <c r="V51"/>
  <c r="X51"/>
  <c r="Z51"/>
  <c r="I53"/>
  <c r="K53"/>
  <c r="M53"/>
  <c r="O53"/>
  <c r="Q53"/>
  <c r="S53"/>
  <c r="U53"/>
  <c r="W53"/>
  <c r="Y53"/>
  <c r="AA53"/>
  <c r="J55"/>
  <c r="L55"/>
  <c r="N55"/>
  <c r="P55"/>
  <c r="R55"/>
  <c r="T55"/>
  <c r="V55"/>
  <c r="X55"/>
  <c r="Z55"/>
  <c r="J57"/>
  <c r="L57"/>
  <c r="N57"/>
  <c r="P57"/>
  <c r="R57"/>
  <c r="T57"/>
  <c r="V57"/>
  <c r="X57"/>
  <c r="Z57"/>
  <c r="J59"/>
  <c r="L59"/>
  <c r="N59"/>
  <c r="P59"/>
  <c r="R59"/>
  <c r="T59"/>
  <c r="V59"/>
  <c r="X59"/>
  <c r="Z59"/>
  <c r="I61"/>
  <c r="K61"/>
  <c r="M61"/>
  <c r="O61"/>
  <c r="Q61"/>
  <c r="S61"/>
  <c r="U61"/>
  <c r="W61"/>
  <c r="Y61"/>
  <c r="AJ61" s="1"/>
  <c r="AA61"/>
  <c r="J63"/>
  <c r="L63"/>
  <c r="N63"/>
  <c r="P63"/>
  <c r="R63"/>
  <c r="T63"/>
  <c r="V63"/>
  <c r="X63"/>
  <c r="Z63"/>
  <c r="I65"/>
  <c r="K65"/>
  <c r="F76"/>
  <c r="C76"/>
  <c r="E76"/>
  <c r="G76"/>
  <c r="C77"/>
  <c r="E77"/>
  <c r="G77"/>
  <c r="I77"/>
  <c r="K77"/>
  <c r="M77"/>
  <c r="O77"/>
  <c r="Q77"/>
  <c r="S77"/>
  <c r="U77"/>
  <c r="W77"/>
  <c r="Y77"/>
  <c r="AA77"/>
  <c r="AC77"/>
  <c r="D77"/>
  <c r="F77"/>
  <c r="H77"/>
  <c r="H78" s="1"/>
  <c r="J77"/>
  <c r="L77"/>
  <c r="N77"/>
  <c r="P77"/>
  <c r="R77"/>
  <c r="T77"/>
  <c r="V77"/>
  <c r="X77"/>
  <c r="Z77"/>
  <c r="AB79"/>
  <c r="AB78" s="1"/>
  <c r="AB76" s="1"/>
  <c r="AB74" s="1"/>
  <c r="AB72" s="1"/>
  <c r="AA79"/>
  <c r="AA78" s="1"/>
  <c r="S79"/>
  <c r="S78" s="1"/>
  <c r="K79"/>
  <c r="K78" s="1"/>
  <c r="C79"/>
  <c r="F78"/>
  <c r="D78"/>
  <c r="W79"/>
  <c r="W78" s="1"/>
  <c r="O79"/>
  <c r="O78" s="1"/>
  <c r="G79"/>
  <c r="E78"/>
  <c r="E79"/>
  <c r="I79"/>
  <c r="I78" s="1"/>
  <c r="M79"/>
  <c r="M78" s="1"/>
  <c r="Q79"/>
  <c r="Q78" s="1"/>
  <c r="U79"/>
  <c r="U78" s="1"/>
  <c r="Y79"/>
  <c r="AC79"/>
  <c r="AC78" s="1"/>
  <c r="D79"/>
  <c r="F79"/>
  <c r="H79"/>
  <c r="J79"/>
  <c r="J78" s="1"/>
  <c r="L79"/>
  <c r="L78" s="1"/>
  <c r="N79"/>
  <c r="N78" s="1"/>
  <c r="P79"/>
  <c r="P78" s="1"/>
  <c r="R79"/>
  <c r="R78" s="1"/>
  <c r="T79"/>
  <c r="T78" s="1"/>
  <c r="V79"/>
  <c r="V78" s="1"/>
  <c r="X79"/>
  <c r="X78" s="1"/>
  <c r="Z79"/>
  <c r="Z85"/>
  <c r="Z103"/>
  <c r="Z83"/>
  <c r="AB87"/>
  <c r="Z87"/>
  <c r="X87"/>
  <c r="V87"/>
  <c r="T87"/>
  <c r="R87"/>
  <c r="P87"/>
  <c r="N87"/>
  <c r="L87"/>
  <c r="J87"/>
  <c r="H87"/>
  <c r="F87"/>
  <c r="D87"/>
  <c r="A88"/>
  <c r="A89" s="1"/>
  <c r="AC87"/>
  <c r="AA87"/>
  <c r="Y87"/>
  <c r="W87"/>
  <c r="U87"/>
  <c r="S87"/>
  <c r="Q87"/>
  <c r="O87"/>
  <c r="M87"/>
  <c r="K87"/>
  <c r="I87"/>
  <c r="G87"/>
  <c r="E87"/>
  <c r="C87"/>
  <c r="A106"/>
  <c r="A107" s="1"/>
  <c r="AH105"/>
  <c r="AD105"/>
  <c r="AB105"/>
  <c r="Z105"/>
  <c r="X105"/>
  <c r="V105"/>
  <c r="T105"/>
  <c r="R105"/>
  <c r="P105"/>
  <c r="N105"/>
  <c r="L105"/>
  <c r="J105"/>
  <c r="H105"/>
  <c r="F105"/>
  <c r="D105"/>
  <c r="AF105"/>
  <c r="AC105"/>
  <c r="AA105"/>
  <c r="Y105"/>
  <c r="W105"/>
  <c r="U105"/>
  <c r="S105"/>
  <c r="Q105"/>
  <c r="O105"/>
  <c r="M105"/>
  <c r="K105"/>
  <c r="I105"/>
  <c r="G105"/>
  <c r="E105"/>
  <c r="C105"/>
  <c r="Z26" l="1"/>
  <c r="AJ21"/>
  <c r="AJ53"/>
  <c r="AJ37"/>
  <c r="AJ73"/>
  <c r="AJ105"/>
  <c r="AJ87"/>
  <c r="AJ77"/>
  <c r="AJ75"/>
  <c r="AJ71"/>
  <c r="AJ31"/>
  <c r="AJ27"/>
  <c r="AJ23"/>
  <c r="AJ69"/>
  <c r="Z28"/>
  <c r="Z30" s="1"/>
  <c r="Z32" s="1"/>
  <c r="Z34" s="1"/>
  <c r="Z36" s="1"/>
  <c r="Z38" s="1"/>
  <c r="Z40" s="1"/>
  <c r="Z42" s="1"/>
  <c r="Z44" s="1"/>
  <c r="Z46" s="1"/>
  <c r="Z48" s="1"/>
  <c r="Z50" s="1"/>
  <c r="Z52" s="1"/>
  <c r="Z54" s="1"/>
  <c r="Z56" s="1"/>
  <c r="Z58" s="1"/>
  <c r="Z60" s="1"/>
  <c r="AJ63"/>
  <c r="AJ65"/>
  <c r="AJ67"/>
  <c r="AJ59"/>
  <c r="AJ55"/>
  <c r="AJ51"/>
  <c r="AJ41"/>
  <c r="Y78"/>
  <c r="AJ79"/>
  <c r="G78"/>
  <c r="C78"/>
  <c r="AA76"/>
  <c r="AA74" s="1"/>
  <c r="AA72" s="1"/>
  <c r="AA70" s="1"/>
  <c r="AA68" s="1"/>
  <c r="AA66" s="1"/>
  <c r="AA64" s="1"/>
  <c r="AA62" s="1"/>
  <c r="AA60" s="1"/>
  <c r="AA58" s="1"/>
  <c r="AA56" s="1"/>
  <c r="AA54" s="1"/>
  <c r="AA52" s="1"/>
  <c r="AA50" s="1"/>
  <c r="AA48" s="1"/>
  <c r="AA46" s="1"/>
  <c r="AA44" s="1"/>
  <c r="AA42" s="1"/>
  <c r="AA40" s="1"/>
  <c r="AA38" s="1"/>
  <c r="AA36" s="1"/>
  <c r="AA34" s="1"/>
  <c r="AA32" s="1"/>
  <c r="AA30" s="1"/>
  <c r="AA28" s="1"/>
  <c r="AA26" s="1"/>
  <c r="AA24" s="1"/>
  <c r="AA22" s="1"/>
  <c r="AA20" s="1"/>
  <c r="E24"/>
  <c r="E26" s="1"/>
  <c r="E28" s="1"/>
  <c r="E30" s="1"/>
  <c r="E32" s="1"/>
  <c r="E34" s="1"/>
  <c r="E36" s="1"/>
  <c r="E38" s="1"/>
  <c r="E40" s="1"/>
  <c r="E42" s="1"/>
  <c r="D24"/>
  <c r="D26" s="1"/>
  <c r="D28" s="1"/>
  <c r="D30" s="1"/>
  <c r="D32" s="1"/>
  <c r="D34" s="1"/>
  <c r="D36" s="1"/>
  <c r="D38" s="1"/>
  <c r="D40" s="1"/>
  <c r="D42" s="1"/>
  <c r="H24"/>
  <c r="H26" s="1"/>
  <c r="H28" s="1"/>
  <c r="H30" s="1"/>
  <c r="H32" s="1"/>
  <c r="H34" s="1"/>
  <c r="H36" s="1"/>
  <c r="H38" s="1"/>
  <c r="D70"/>
  <c r="D68" s="1"/>
  <c r="D66" s="1"/>
  <c r="D64" s="1"/>
  <c r="D62" s="1"/>
  <c r="D60" s="1"/>
  <c r="D58" s="1"/>
  <c r="D56" s="1"/>
  <c r="D54" s="1"/>
  <c r="D52" s="1"/>
  <c r="D50" s="1"/>
  <c r="D48" s="1"/>
  <c r="D46" s="1"/>
  <c r="D44" s="1"/>
  <c r="H70"/>
  <c r="H68" s="1"/>
  <c r="H66" s="1"/>
  <c r="H62" s="1"/>
  <c r="H60" s="1"/>
  <c r="H58" s="1"/>
  <c r="H56" s="1"/>
  <c r="H54" s="1"/>
  <c r="H52" s="1"/>
  <c r="H50" s="1"/>
  <c r="H48" s="1"/>
  <c r="H46" s="1"/>
  <c r="H44" s="1"/>
  <c r="H42" s="1"/>
  <c r="H40" s="1"/>
  <c r="C70"/>
  <c r="C68" s="1"/>
  <c r="C66" s="1"/>
  <c r="C64" s="1"/>
  <c r="C62" s="1"/>
  <c r="C60" s="1"/>
  <c r="C58" s="1"/>
  <c r="C56" s="1"/>
  <c r="C54" s="1"/>
  <c r="C52" s="1"/>
  <c r="C50" s="1"/>
  <c r="C48" s="1"/>
  <c r="C46" s="1"/>
  <c r="C44" s="1"/>
  <c r="G70"/>
  <c r="G68" s="1"/>
  <c r="G66" s="1"/>
  <c r="G64" s="1"/>
  <c r="G62" s="1"/>
  <c r="G60" s="1"/>
  <c r="G58" s="1"/>
  <c r="C24"/>
  <c r="C26" s="1"/>
  <c r="C28" s="1"/>
  <c r="C30" s="1"/>
  <c r="C32" s="1"/>
  <c r="C34" s="1"/>
  <c r="C36" s="1"/>
  <c r="C38" s="1"/>
  <c r="C40" s="1"/>
  <c r="C42" s="1"/>
  <c r="G24"/>
  <c r="G26" s="1"/>
  <c r="G28" s="1"/>
  <c r="G30" s="1"/>
  <c r="G32" s="1"/>
  <c r="G34" s="1"/>
  <c r="G36" s="1"/>
  <c r="G38" s="1"/>
  <c r="F24"/>
  <c r="F26" s="1"/>
  <c r="F28" s="1"/>
  <c r="F30" s="1"/>
  <c r="F32" s="1"/>
  <c r="F34" s="1"/>
  <c r="F36" s="1"/>
  <c r="F38" s="1"/>
  <c r="F40" s="1"/>
  <c r="F42" s="1"/>
  <c r="F70"/>
  <c r="F68" s="1"/>
  <c r="F66" s="1"/>
  <c r="F64" s="1"/>
  <c r="F62" s="1"/>
  <c r="F60" s="1"/>
  <c r="F58" s="1"/>
  <c r="F56" s="1"/>
  <c r="F54" s="1"/>
  <c r="F52" s="1"/>
  <c r="F50" s="1"/>
  <c r="F48" s="1"/>
  <c r="F46" s="1"/>
  <c r="F44" s="1"/>
  <c r="E70"/>
  <c r="E68" s="1"/>
  <c r="E66" s="1"/>
  <c r="E64" s="1"/>
  <c r="E62" s="1"/>
  <c r="E60" s="1"/>
  <c r="E58" s="1"/>
  <c r="E56" s="1"/>
  <c r="E54" s="1"/>
  <c r="E52" s="1"/>
  <c r="E50" s="1"/>
  <c r="E48" s="1"/>
  <c r="E46" s="1"/>
  <c r="E44" s="1"/>
  <c r="V76"/>
  <c r="V74" s="1"/>
  <c r="V72" s="1"/>
  <c r="V70" s="1"/>
  <c r="V68" s="1"/>
  <c r="V66" s="1"/>
  <c r="V64" s="1"/>
  <c r="V62" s="1"/>
  <c r="V60" s="1"/>
  <c r="V58" s="1"/>
  <c r="V56" s="1"/>
  <c r="V54" s="1"/>
  <c r="V52" s="1"/>
  <c r="V50" s="1"/>
  <c r="V48" s="1"/>
  <c r="V46" s="1"/>
  <c r="V44" s="1"/>
  <c r="V42" s="1"/>
  <c r="V40" s="1"/>
  <c r="V38" s="1"/>
  <c r="V36" s="1"/>
  <c r="V34" s="1"/>
  <c r="V32" s="1"/>
  <c r="V30" s="1"/>
  <c r="V28" s="1"/>
  <c r="V26" s="1"/>
  <c r="V24" s="1"/>
  <c r="V22" s="1"/>
  <c r="V20" s="1"/>
  <c r="R76"/>
  <c r="R74" s="1"/>
  <c r="R72" s="1"/>
  <c r="R70" s="1"/>
  <c r="R68" s="1"/>
  <c r="R66" s="1"/>
  <c r="R64" s="1"/>
  <c r="R62" s="1"/>
  <c r="R60" s="1"/>
  <c r="R58" s="1"/>
  <c r="R56" s="1"/>
  <c r="R54" s="1"/>
  <c r="R52" s="1"/>
  <c r="R50" s="1"/>
  <c r="R48" s="1"/>
  <c r="R46" s="1"/>
  <c r="R44" s="1"/>
  <c r="R42" s="1"/>
  <c r="R40" s="1"/>
  <c r="R38" s="1"/>
  <c r="R36" s="1"/>
  <c r="R34" s="1"/>
  <c r="R32" s="1"/>
  <c r="R30" s="1"/>
  <c r="R28" s="1"/>
  <c r="R26" s="1"/>
  <c r="R24" s="1"/>
  <c r="R22" s="1"/>
  <c r="R20" s="1"/>
  <c r="N76"/>
  <c r="N74" s="1"/>
  <c r="N72" s="1"/>
  <c r="N70" s="1"/>
  <c r="N68" s="1"/>
  <c r="N66" s="1"/>
  <c r="N64" s="1"/>
  <c r="N62" s="1"/>
  <c r="N60" s="1"/>
  <c r="N58" s="1"/>
  <c r="N56" s="1"/>
  <c r="N54" s="1"/>
  <c r="N52" s="1"/>
  <c r="N50" s="1"/>
  <c r="N48" s="1"/>
  <c r="N46" s="1"/>
  <c r="N44" s="1"/>
  <c r="N42" s="1"/>
  <c r="N40" s="1"/>
  <c r="N38" s="1"/>
  <c r="N36" s="1"/>
  <c r="N34" s="1"/>
  <c r="N32" s="1"/>
  <c r="N30" s="1"/>
  <c r="N28" s="1"/>
  <c r="N26" s="1"/>
  <c r="N24" s="1"/>
  <c r="N22" s="1"/>
  <c r="N20" s="1"/>
  <c r="J76"/>
  <c r="J74" s="1"/>
  <c r="J72" s="1"/>
  <c r="J70" s="1"/>
  <c r="J68" s="1"/>
  <c r="J66" s="1"/>
  <c r="J64" s="1"/>
  <c r="J62" s="1"/>
  <c r="J60" s="1"/>
  <c r="J58" s="1"/>
  <c r="J56" s="1"/>
  <c r="J54" s="1"/>
  <c r="J52" s="1"/>
  <c r="J50" s="1"/>
  <c r="J48" s="1"/>
  <c r="J46" s="1"/>
  <c r="J44" s="1"/>
  <c r="J42" s="1"/>
  <c r="J40" s="1"/>
  <c r="J38" s="1"/>
  <c r="J36" s="1"/>
  <c r="J34" s="1"/>
  <c r="J32" s="1"/>
  <c r="J30" s="1"/>
  <c r="J28" s="1"/>
  <c r="J26" s="1"/>
  <c r="J24" s="1"/>
  <c r="J22" s="1"/>
  <c r="J20" s="1"/>
  <c r="AC76"/>
  <c r="AC74" s="1"/>
  <c r="AC72" s="1"/>
  <c r="AC70" s="1"/>
  <c r="AC68" s="1"/>
  <c r="AC66" s="1"/>
  <c r="AC64" s="1"/>
  <c r="AC62" s="1"/>
  <c r="Y76"/>
  <c r="U76"/>
  <c r="U74" s="1"/>
  <c r="U72" s="1"/>
  <c r="U70" s="1"/>
  <c r="U68" s="1"/>
  <c r="U66" s="1"/>
  <c r="U64" s="1"/>
  <c r="U62" s="1"/>
  <c r="U60" s="1"/>
  <c r="U58" s="1"/>
  <c r="U56" s="1"/>
  <c r="U54" s="1"/>
  <c r="U52" s="1"/>
  <c r="U50" s="1"/>
  <c r="U48" s="1"/>
  <c r="U46" s="1"/>
  <c r="U44" s="1"/>
  <c r="U42" s="1"/>
  <c r="U40" s="1"/>
  <c r="U38" s="1"/>
  <c r="U36" s="1"/>
  <c r="Q76"/>
  <c r="Q74" s="1"/>
  <c r="Q72" s="1"/>
  <c r="Q70" s="1"/>
  <c r="Q68" s="1"/>
  <c r="Q66" s="1"/>
  <c r="Q64" s="1"/>
  <c r="Q62" s="1"/>
  <c r="Q60" s="1"/>
  <c r="Q58" s="1"/>
  <c r="Q56" s="1"/>
  <c r="Q54" s="1"/>
  <c r="Q52" s="1"/>
  <c r="Q50" s="1"/>
  <c r="Q48" s="1"/>
  <c r="Q46" s="1"/>
  <c r="Q44" s="1"/>
  <c r="Q42" s="1"/>
  <c r="Q40" s="1"/>
  <c r="Q38" s="1"/>
  <c r="Q36" s="1"/>
  <c r="Q34" s="1"/>
  <c r="Q32" s="1"/>
  <c r="Q30" s="1"/>
  <c r="Q28" s="1"/>
  <c r="Q26" s="1"/>
  <c r="Q24" s="1"/>
  <c r="Q22" s="1"/>
  <c r="Q20" s="1"/>
  <c r="M76"/>
  <c r="M74" s="1"/>
  <c r="M72" s="1"/>
  <c r="M70" s="1"/>
  <c r="M68" s="1"/>
  <c r="M66" s="1"/>
  <c r="M64" s="1"/>
  <c r="M62" s="1"/>
  <c r="M60" s="1"/>
  <c r="M58" s="1"/>
  <c r="M56" s="1"/>
  <c r="M54" s="1"/>
  <c r="M52" s="1"/>
  <c r="M50" s="1"/>
  <c r="M48" s="1"/>
  <c r="M46" s="1"/>
  <c r="M44" s="1"/>
  <c r="M42" s="1"/>
  <c r="M40" s="1"/>
  <c r="M38" s="1"/>
  <c r="M36" s="1"/>
  <c r="M34" s="1"/>
  <c r="M32" s="1"/>
  <c r="M30" s="1"/>
  <c r="M28" s="1"/>
  <c r="M26" s="1"/>
  <c r="M24" s="1"/>
  <c r="M22" s="1"/>
  <c r="M20" s="1"/>
  <c r="X76"/>
  <c r="X74" s="1"/>
  <c r="X72" s="1"/>
  <c r="X70" s="1"/>
  <c r="X68" s="1"/>
  <c r="X66" s="1"/>
  <c r="X64" s="1"/>
  <c r="X62" s="1"/>
  <c r="X60" s="1"/>
  <c r="X58" s="1"/>
  <c r="X56" s="1"/>
  <c r="X54" s="1"/>
  <c r="X52" s="1"/>
  <c r="X50" s="1"/>
  <c r="X48" s="1"/>
  <c r="X46" s="1"/>
  <c r="X44" s="1"/>
  <c r="X42" s="1"/>
  <c r="X40" s="1"/>
  <c r="X38" s="1"/>
  <c r="X36" s="1"/>
  <c r="T76"/>
  <c r="T74" s="1"/>
  <c r="T72" s="1"/>
  <c r="T70" s="1"/>
  <c r="T68" s="1"/>
  <c r="T66" s="1"/>
  <c r="T64" s="1"/>
  <c r="T62" s="1"/>
  <c r="T60" s="1"/>
  <c r="T58" s="1"/>
  <c r="T56" s="1"/>
  <c r="T54" s="1"/>
  <c r="T52" s="1"/>
  <c r="T50" s="1"/>
  <c r="T48" s="1"/>
  <c r="T46" s="1"/>
  <c r="T44" s="1"/>
  <c r="T42" s="1"/>
  <c r="T40" s="1"/>
  <c r="T38" s="1"/>
  <c r="T36" s="1"/>
  <c r="T34" s="1"/>
  <c r="T32" s="1"/>
  <c r="T30" s="1"/>
  <c r="T28" s="1"/>
  <c r="T26" s="1"/>
  <c r="T24" s="1"/>
  <c r="T22" s="1"/>
  <c r="T20" s="1"/>
  <c r="P76"/>
  <c r="P74" s="1"/>
  <c r="P72" s="1"/>
  <c r="P70" s="1"/>
  <c r="P68" s="1"/>
  <c r="P66" s="1"/>
  <c r="P64" s="1"/>
  <c r="P62" s="1"/>
  <c r="P60" s="1"/>
  <c r="P58" s="1"/>
  <c r="P56" s="1"/>
  <c r="P54" s="1"/>
  <c r="P52" s="1"/>
  <c r="P50" s="1"/>
  <c r="P48" s="1"/>
  <c r="P46" s="1"/>
  <c r="P44" s="1"/>
  <c r="P42" s="1"/>
  <c r="P40" s="1"/>
  <c r="P38" s="1"/>
  <c r="P36" s="1"/>
  <c r="P34" s="1"/>
  <c r="P32" s="1"/>
  <c r="P30" s="1"/>
  <c r="P28" s="1"/>
  <c r="P26" s="1"/>
  <c r="P24" s="1"/>
  <c r="P22" s="1"/>
  <c r="P20" s="1"/>
  <c r="L76"/>
  <c r="L74" s="1"/>
  <c r="L72" s="1"/>
  <c r="L70" s="1"/>
  <c r="L68" s="1"/>
  <c r="L66" s="1"/>
  <c r="L64" s="1"/>
  <c r="L62" s="1"/>
  <c r="L60" s="1"/>
  <c r="L58" s="1"/>
  <c r="L56" s="1"/>
  <c r="L54" s="1"/>
  <c r="L52" s="1"/>
  <c r="L50" s="1"/>
  <c r="L48" s="1"/>
  <c r="L46" s="1"/>
  <c r="L44" s="1"/>
  <c r="L42" s="1"/>
  <c r="L40" s="1"/>
  <c r="L38" s="1"/>
  <c r="L36" s="1"/>
  <c r="L34" s="1"/>
  <c r="L32" s="1"/>
  <c r="L30" s="1"/>
  <c r="L28" s="1"/>
  <c r="L26" s="1"/>
  <c r="L24" s="1"/>
  <c r="L22" s="1"/>
  <c r="L20" s="1"/>
  <c r="W76"/>
  <c r="W74" s="1"/>
  <c r="W72" s="1"/>
  <c r="W70" s="1"/>
  <c r="W68" s="1"/>
  <c r="W66" s="1"/>
  <c r="W64" s="1"/>
  <c r="W62" s="1"/>
  <c r="W60" s="1"/>
  <c r="W58" s="1"/>
  <c r="W56" s="1"/>
  <c r="W54" s="1"/>
  <c r="W52" s="1"/>
  <c r="W50" s="1"/>
  <c r="W48" s="1"/>
  <c r="W46" s="1"/>
  <c r="W44" s="1"/>
  <c r="W42" s="1"/>
  <c r="W40" s="1"/>
  <c r="W38" s="1"/>
  <c r="W36" s="1"/>
  <c r="S76"/>
  <c r="S74" s="1"/>
  <c r="S72" s="1"/>
  <c r="S70" s="1"/>
  <c r="S68" s="1"/>
  <c r="S66" s="1"/>
  <c r="S64" s="1"/>
  <c r="S62" s="1"/>
  <c r="S60" s="1"/>
  <c r="S58" s="1"/>
  <c r="S56" s="1"/>
  <c r="S54" s="1"/>
  <c r="S52" s="1"/>
  <c r="S50" s="1"/>
  <c r="S48" s="1"/>
  <c r="S46" s="1"/>
  <c r="S44" s="1"/>
  <c r="S42" s="1"/>
  <c r="S40" s="1"/>
  <c r="S38" s="1"/>
  <c r="S36" s="1"/>
  <c r="S34" s="1"/>
  <c r="S32" s="1"/>
  <c r="S30" s="1"/>
  <c r="S28" s="1"/>
  <c r="S26" s="1"/>
  <c r="S24" s="1"/>
  <c r="S22" s="1"/>
  <c r="S20" s="1"/>
  <c r="O76"/>
  <c r="O74" s="1"/>
  <c r="O72" s="1"/>
  <c r="O70" s="1"/>
  <c r="O68" s="1"/>
  <c r="O66" s="1"/>
  <c r="O64" s="1"/>
  <c r="O62" s="1"/>
  <c r="O60" s="1"/>
  <c r="O58" s="1"/>
  <c r="O56" s="1"/>
  <c r="O54" s="1"/>
  <c r="O52" s="1"/>
  <c r="O50" s="1"/>
  <c r="O48" s="1"/>
  <c r="O46" s="1"/>
  <c r="O44" s="1"/>
  <c r="O42" s="1"/>
  <c r="O40" s="1"/>
  <c r="O38" s="1"/>
  <c r="O36" s="1"/>
  <c r="O34" s="1"/>
  <c r="O32" s="1"/>
  <c r="O30" s="1"/>
  <c r="O28" s="1"/>
  <c r="O26" s="1"/>
  <c r="O24" s="1"/>
  <c r="O22" s="1"/>
  <c r="O20" s="1"/>
  <c r="K76"/>
  <c r="K74" s="1"/>
  <c r="K72" s="1"/>
  <c r="K70" s="1"/>
  <c r="K68" s="1"/>
  <c r="K66" s="1"/>
  <c r="K64" s="1"/>
  <c r="K62" s="1"/>
  <c r="K60" s="1"/>
  <c r="K58" s="1"/>
  <c r="K56" s="1"/>
  <c r="K54" s="1"/>
  <c r="K52" s="1"/>
  <c r="K50" s="1"/>
  <c r="K48" s="1"/>
  <c r="K46" s="1"/>
  <c r="K44" s="1"/>
  <c r="K42" s="1"/>
  <c r="K40" s="1"/>
  <c r="K38" s="1"/>
  <c r="K36" s="1"/>
  <c r="K34" s="1"/>
  <c r="K32" s="1"/>
  <c r="K30" s="1"/>
  <c r="K28" s="1"/>
  <c r="K26" s="1"/>
  <c r="K24" s="1"/>
  <c r="K22" s="1"/>
  <c r="K20" s="1"/>
  <c r="I76"/>
  <c r="A108"/>
  <c r="A109" s="1"/>
  <c r="AH107"/>
  <c r="AD107"/>
  <c r="AB107"/>
  <c r="Z107"/>
  <c r="X107"/>
  <c r="V107"/>
  <c r="T107"/>
  <c r="R107"/>
  <c r="P107"/>
  <c r="N107"/>
  <c r="L107"/>
  <c r="J107"/>
  <c r="H107"/>
  <c r="F107"/>
  <c r="D107"/>
  <c r="AH106"/>
  <c r="AD106"/>
  <c r="AF107"/>
  <c r="AC107"/>
  <c r="AA107"/>
  <c r="Y107"/>
  <c r="W107"/>
  <c r="U107"/>
  <c r="S107"/>
  <c r="Q107"/>
  <c r="O107"/>
  <c r="M107"/>
  <c r="K107"/>
  <c r="I107"/>
  <c r="G107"/>
  <c r="E107"/>
  <c r="C107"/>
  <c r="AF106"/>
  <c r="AB89"/>
  <c r="Z89"/>
  <c r="X89"/>
  <c r="V89"/>
  <c r="T89"/>
  <c r="R89"/>
  <c r="P89"/>
  <c r="N89"/>
  <c r="L89"/>
  <c r="J89"/>
  <c r="H89"/>
  <c r="F89"/>
  <c r="D89"/>
  <c r="A90"/>
  <c r="A91" s="1"/>
  <c r="AC89"/>
  <c r="AA89"/>
  <c r="Y89"/>
  <c r="W89"/>
  <c r="U89"/>
  <c r="S89"/>
  <c r="Q89"/>
  <c r="O89"/>
  <c r="M89"/>
  <c r="K89"/>
  <c r="I89"/>
  <c r="G89"/>
  <c r="E89"/>
  <c r="C89"/>
  <c r="Z62" l="1"/>
  <c r="Z64" s="1"/>
  <c r="Z66" s="1"/>
  <c r="Z68" s="1"/>
  <c r="Z70" s="1"/>
  <c r="Z72" s="1"/>
  <c r="Z74" s="1"/>
  <c r="Z76" s="1"/>
  <c r="X34"/>
  <c r="X32" s="1"/>
  <c r="X30" s="1"/>
  <c r="AJ89"/>
  <c r="AJ107"/>
  <c r="Y74"/>
  <c r="I74"/>
  <c r="AB91"/>
  <c r="Z91"/>
  <c r="X91"/>
  <c r="V91"/>
  <c r="T91"/>
  <c r="R91"/>
  <c r="P91"/>
  <c r="N91"/>
  <c r="L91"/>
  <c r="J91"/>
  <c r="H91"/>
  <c r="F91"/>
  <c r="D91"/>
  <c r="A92"/>
  <c r="A93" s="1"/>
  <c r="AC91"/>
  <c r="AA91"/>
  <c r="Y91"/>
  <c r="W91"/>
  <c r="U91"/>
  <c r="S91"/>
  <c r="Q91"/>
  <c r="O91"/>
  <c r="M91"/>
  <c r="K91"/>
  <c r="I91"/>
  <c r="G91"/>
  <c r="E91"/>
  <c r="C91"/>
  <c r="A110"/>
  <c r="A111" s="1"/>
  <c r="AH109"/>
  <c r="AD109"/>
  <c r="AB109"/>
  <c r="Z109"/>
  <c r="X109"/>
  <c r="V109"/>
  <c r="T109"/>
  <c r="R109"/>
  <c r="P109"/>
  <c r="N109"/>
  <c r="L109"/>
  <c r="J109"/>
  <c r="H109"/>
  <c r="F109"/>
  <c r="D109"/>
  <c r="AH108"/>
  <c r="AD108"/>
  <c r="AF109"/>
  <c r="AC109"/>
  <c r="AA109"/>
  <c r="Y109"/>
  <c r="W109"/>
  <c r="U109"/>
  <c r="S109"/>
  <c r="Q109"/>
  <c r="O109"/>
  <c r="M109"/>
  <c r="K109"/>
  <c r="I109"/>
  <c r="G109"/>
  <c r="E109"/>
  <c r="C109"/>
  <c r="AF108"/>
  <c r="Z78" l="1"/>
  <c r="AJ76"/>
  <c r="AJ91"/>
  <c r="AJ109"/>
  <c r="Y72"/>
  <c r="AJ74"/>
  <c r="X28"/>
  <c r="I72"/>
  <c r="A112"/>
  <c r="A113" s="1"/>
  <c r="AH111"/>
  <c r="AD111"/>
  <c r="AB111"/>
  <c r="Z111"/>
  <c r="X111"/>
  <c r="V111"/>
  <c r="T111"/>
  <c r="R111"/>
  <c r="P111"/>
  <c r="N111"/>
  <c r="L111"/>
  <c r="J111"/>
  <c r="H111"/>
  <c r="F111"/>
  <c r="D111"/>
  <c r="AH110"/>
  <c r="AD110"/>
  <c r="AF111"/>
  <c r="AC111"/>
  <c r="AA111"/>
  <c r="Y111"/>
  <c r="W111"/>
  <c r="U111"/>
  <c r="S111"/>
  <c r="Q111"/>
  <c r="O111"/>
  <c r="M111"/>
  <c r="K111"/>
  <c r="I111"/>
  <c r="G111"/>
  <c r="E111"/>
  <c r="C111"/>
  <c r="AF110"/>
  <c r="AB93"/>
  <c r="Z93"/>
  <c r="X93"/>
  <c r="U93"/>
  <c r="R93"/>
  <c r="P93"/>
  <c r="N93"/>
  <c r="L93"/>
  <c r="J93"/>
  <c r="H93"/>
  <c r="F93"/>
  <c r="D93"/>
  <c r="A94"/>
  <c r="A95" s="1"/>
  <c r="AC93"/>
  <c r="AA93"/>
  <c r="Y93"/>
  <c r="W93"/>
  <c r="S93"/>
  <c r="Q93"/>
  <c r="O93"/>
  <c r="M93"/>
  <c r="K93"/>
  <c r="I93"/>
  <c r="G93"/>
  <c r="E93"/>
  <c r="C93"/>
  <c r="AJ93" l="1"/>
  <c r="Z80"/>
  <c r="AJ78"/>
  <c r="AJ111"/>
  <c r="Y70"/>
  <c r="AJ72"/>
  <c r="X26"/>
  <c r="I70"/>
  <c r="A114"/>
  <c r="A115" s="1"/>
  <c r="AH113"/>
  <c r="AF113"/>
  <c r="AD113"/>
  <c r="AB113"/>
  <c r="Z113"/>
  <c r="X113"/>
  <c r="V113"/>
  <c r="T113"/>
  <c r="R113"/>
  <c r="P113"/>
  <c r="N113"/>
  <c r="L113"/>
  <c r="J113"/>
  <c r="H113"/>
  <c r="F113"/>
  <c r="D113"/>
  <c r="AH112"/>
  <c r="AF112"/>
  <c r="AD112"/>
  <c r="AG113"/>
  <c r="AE113"/>
  <c r="AC113"/>
  <c r="AA113"/>
  <c r="Y113"/>
  <c r="W113"/>
  <c r="U113"/>
  <c r="S113"/>
  <c r="Q113"/>
  <c r="O113"/>
  <c r="M113"/>
  <c r="K113"/>
  <c r="I113"/>
  <c r="G113"/>
  <c r="E113"/>
  <c r="C113"/>
  <c r="AB95"/>
  <c r="Z95"/>
  <c r="X95"/>
  <c r="V95"/>
  <c r="T95"/>
  <c r="R95"/>
  <c r="P95"/>
  <c r="N95"/>
  <c r="L95"/>
  <c r="J95"/>
  <c r="H95"/>
  <c r="F95"/>
  <c r="D95"/>
  <c r="A96"/>
  <c r="A97" s="1"/>
  <c r="AC95"/>
  <c r="AA95"/>
  <c r="Y95"/>
  <c r="W95"/>
  <c r="U95"/>
  <c r="S95"/>
  <c r="Q95"/>
  <c r="O95"/>
  <c r="M95"/>
  <c r="K95"/>
  <c r="I95"/>
  <c r="G95"/>
  <c r="E95"/>
  <c r="C95"/>
  <c r="AJ95" l="1"/>
  <c r="AJ113"/>
  <c r="Y68"/>
  <c r="AJ70"/>
  <c r="X24"/>
  <c r="I68"/>
  <c r="AB97"/>
  <c r="Z97"/>
  <c r="X97"/>
  <c r="V97"/>
  <c r="T97"/>
  <c r="R97"/>
  <c r="P97"/>
  <c r="N97"/>
  <c r="L97"/>
  <c r="J97"/>
  <c r="H97"/>
  <c r="F97"/>
  <c r="D97"/>
  <c r="A98"/>
  <c r="A99" s="1"/>
  <c r="AC97"/>
  <c r="AA97"/>
  <c r="Y97"/>
  <c r="W97"/>
  <c r="U97"/>
  <c r="S97"/>
  <c r="Q97"/>
  <c r="O97"/>
  <c r="M97"/>
  <c r="K97"/>
  <c r="I97"/>
  <c r="G97"/>
  <c r="E97"/>
  <c r="C97"/>
  <c r="A116"/>
  <c r="A117" s="1"/>
  <c r="AH115"/>
  <c r="AF115"/>
  <c r="AD115"/>
  <c r="AB115"/>
  <c r="Z115"/>
  <c r="X115"/>
  <c r="V115"/>
  <c r="T115"/>
  <c r="R115"/>
  <c r="P115"/>
  <c r="N115"/>
  <c r="L115"/>
  <c r="J115"/>
  <c r="H115"/>
  <c r="F115"/>
  <c r="D115"/>
  <c r="AH114"/>
  <c r="AF114"/>
  <c r="AD114"/>
  <c r="AG115"/>
  <c r="AE115"/>
  <c r="AC115"/>
  <c r="AA115"/>
  <c r="Y115"/>
  <c r="W115"/>
  <c r="U115"/>
  <c r="S115"/>
  <c r="Q115"/>
  <c r="O115"/>
  <c r="M115"/>
  <c r="K115"/>
  <c r="I115"/>
  <c r="G115"/>
  <c r="E115"/>
  <c r="C115"/>
  <c r="AG114"/>
  <c r="AE114"/>
  <c r="AJ115" l="1"/>
  <c r="AJ97"/>
  <c r="Y66"/>
  <c r="AJ68"/>
  <c r="X22"/>
  <c r="I66"/>
  <c r="A81"/>
  <c r="A118"/>
  <c r="A119" s="1"/>
  <c r="AH117"/>
  <c r="AF117"/>
  <c r="AD117"/>
  <c r="AB117"/>
  <c r="Z117"/>
  <c r="X117"/>
  <c r="V117"/>
  <c r="T117"/>
  <c r="R117"/>
  <c r="P117"/>
  <c r="N117"/>
  <c r="L117"/>
  <c r="J117"/>
  <c r="H117"/>
  <c r="F117"/>
  <c r="D117"/>
  <c r="AH116"/>
  <c r="AF116"/>
  <c r="AD116"/>
  <c r="AG117"/>
  <c r="AE117"/>
  <c r="AC117"/>
  <c r="AA117"/>
  <c r="Y117"/>
  <c r="W117"/>
  <c r="U117"/>
  <c r="S117"/>
  <c r="Q117"/>
  <c r="O117"/>
  <c r="M117"/>
  <c r="K117"/>
  <c r="I117"/>
  <c r="G117"/>
  <c r="E117"/>
  <c r="C117"/>
  <c r="AG116"/>
  <c r="AE116"/>
  <c r="AB99"/>
  <c r="Z99"/>
  <c r="X99"/>
  <c r="V99"/>
  <c r="T99"/>
  <c r="R99"/>
  <c r="P99"/>
  <c r="N99"/>
  <c r="L99"/>
  <c r="J99"/>
  <c r="H99"/>
  <c r="F99"/>
  <c r="D99"/>
  <c r="A100"/>
  <c r="A101" s="1"/>
  <c r="AC99"/>
  <c r="AA99"/>
  <c r="Y99"/>
  <c r="W99"/>
  <c r="U99"/>
  <c r="S99"/>
  <c r="Q99"/>
  <c r="O99"/>
  <c r="M99"/>
  <c r="K99"/>
  <c r="I99"/>
  <c r="G99"/>
  <c r="E99"/>
  <c r="C99"/>
  <c r="AJ99" l="1"/>
  <c r="AJ117"/>
  <c r="Y64"/>
  <c r="X20"/>
  <c r="I64"/>
  <c r="AB101"/>
  <c r="Z101"/>
  <c r="X101"/>
  <c r="V101"/>
  <c r="T101"/>
  <c r="R101"/>
  <c r="P101"/>
  <c r="N101"/>
  <c r="L101"/>
  <c r="J101"/>
  <c r="H101"/>
  <c r="F101"/>
  <c r="D101"/>
  <c r="A102"/>
  <c r="AC101"/>
  <c r="AA101"/>
  <c r="Y101"/>
  <c r="W101"/>
  <c r="U101"/>
  <c r="S101"/>
  <c r="Q101"/>
  <c r="O101"/>
  <c r="M101"/>
  <c r="K101"/>
  <c r="I101"/>
  <c r="G101"/>
  <c r="E101"/>
  <c r="C101"/>
  <c r="AB81"/>
  <c r="AB82" s="1"/>
  <c r="AB84" s="1"/>
  <c r="AB86" s="1"/>
  <c r="AB88" s="1"/>
  <c r="AB90" s="1"/>
  <c r="AB92" s="1"/>
  <c r="AB94" s="1"/>
  <c r="AB96" s="1"/>
  <c r="AB98" s="1"/>
  <c r="AB100" s="1"/>
  <c r="AB102" s="1"/>
  <c r="AB104" s="1"/>
  <c r="AB106" s="1"/>
  <c r="AB108" s="1"/>
  <c r="AB110" s="1"/>
  <c r="AB112" s="1"/>
  <c r="AB114" s="1"/>
  <c r="AB116" s="1"/>
  <c r="AB118" s="1"/>
  <c r="Z81"/>
  <c r="X81"/>
  <c r="X82" s="1"/>
  <c r="X84" s="1"/>
  <c r="X86" s="1"/>
  <c r="X88" s="1"/>
  <c r="X90" s="1"/>
  <c r="X92" s="1"/>
  <c r="X94" s="1"/>
  <c r="X96" s="1"/>
  <c r="X98" s="1"/>
  <c r="X100" s="1"/>
  <c r="X102" s="1"/>
  <c r="X104" s="1"/>
  <c r="X106" s="1"/>
  <c r="X108" s="1"/>
  <c r="X110" s="1"/>
  <c r="X112" s="1"/>
  <c r="X114" s="1"/>
  <c r="X116" s="1"/>
  <c r="X118" s="1"/>
  <c r="V81"/>
  <c r="V82" s="1"/>
  <c r="V84" s="1"/>
  <c r="V86" s="1"/>
  <c r="V88" s="1"/>
  <c r="V90" s="1"/>
  <c r="V92" s="1"/>
  <c r="V94" s="1"/>
  <c r="V96" s="1"/>
  <c r="V98" s="1"/>
  <c r="V100" s="1"/>
  <c r="V102" s="1"/>
  <c r="V104" s="1"/>
  <c r="V106" s="1"/>
  <c r="V108" s="1"/>
  <c r="V110" s="1"/>
  <c r="V112" s="1"/>
  <c r="V114" s="1"/>
  <c r="V116" s="1"/>
  <c r="V118" s="1"/>
  <c r="T81"/>
  <c r="T82" s="1"/>
  <c r="T84" s="1"/>
  <c r="T86" s="1"/>
  <c r="T88" s="1"/>
  <c r="T90" s="1"/>
  <c r="T92" s="1"/>
  <c r="T94" s="1"/>
  <c r="T96" s="1"/>
  <c r="T98" s="1"/>
  <c r="T100" s="1"/>
  <c r="T102" s="1"/>
  <c r="T104" s="1"/>
  <c r="T106" s="1"/>
  <c r="T108" s="1"/>
  <c r="T110" s="1"/>
  <c r="T112" s="1"/>
  <c r="T114" s="1"/>
  <c r="T116" s="1"/>
  <c r="T118" s="1"/>
  <c r="R81"/>
  <c r="R82" s="1"/>
  <c r="R84" s="1"/>
  <c r="R86" s="1"/>
  <c r="R88" s="1"/>
  <c r="R90" s="1"/>
  <c r="R92" s="1"/>
  <c r="R94" s="1"/>
  <c r="R96" s="1"/>
  <c r="R98" s="1"/>
  <c r="R100" s="1"/>
  <c r="R102" s="1"/>
  <c r="R104" s="1"/>
  <c r="R106" s="1"/>
  <c r="R108" s="1"/>
  <c r="R110" s="1"/>
  <c r="R112" s="1"/>
  <c r="R114" s="1"/>
  <c r="R116" s="1"/>
  <c r="R118" s="1"/>
  <c r="P81"/>
  <c r="P82" s="1"/>
  <c r="P84" s="1"/>
  <c r="P86" s="1"/>
  <c r="P88" s="1"/>
  <c r="P90" s="1"/>
  <c r="P92" s="1"/>
  <c r="P94" s="1"/>
  <c r="P96" s="1"/>
  <c r="P98" s="1"/>
  <c r="P100" s="1"/>
  <c r="P102" s="1"/>
  <c r="P104" s="1"/>
  <c r="P106" s="1"/>
  <c r="P108" s="1"/>
  <c r="P110" s="1"/>
  <c r="P112" s="1"/>
  <c r="P114" s="1"/>
  <c r="P116" s="1"/>
  <c r="P118" s="1"/>
  <c r="N81"/>
  <c r="N82" s="1"/>
  <c r="N84" s="1"/>
  <c r="N86" s="1"/>
  <c r="N88" s="1"/>
  <c r="N90" s="1"/>
  <c r="N92" s="1"/>
  <c r="N94" s="1"/>
  <c r="N96" s="1"/>
  <c r="N98" s="1"/>
  <c r="N100" s="1"/>
  <c r="N102" s="1"/>
  <c r="N104" s="1"/>
  <c r="N106" s="1"/>
  <c r="N108" s="1"/>
  <c r="N110" s="1"/>
  <c r="N112" s="1"/>
  <c r="N114" s="1"/>
  <c r="N116" s="1"/>
  <c r="N118" s="1"/>
  <c r="L81"/>
  <c r="L82" s="1"/>
  <c r="L84" s="1"/>
  <c r="L86" s="1"/>
  <c r="L88" s="1"/>
  <c r="L90" s="1"/>
  <c r="L92" s="1"/>
  <c r="L94" s="1"/>
  <c r="L96" s="1"/>
  <c r="L98" s="1"/>
  <c r="L100" s="1"/>
  <c r="L102" s="1"/>
  <c r="L104" s="1"/>
  <c r="L106" s="1"/>
  <c r="L108" s="1"/>
  <c r="L110" s="1"/>
  <c r="L112" s="1"/>
  <c r="L114" s="1"/>
  <c r="L116" s="1"/>
  <c r="L118" s="1"/>
  <c r="J81"/>
  <c r="J82" s="1"/>
  <c r="J84" s="1"/>
  <c r="H81"/>
  <c r="F81"/>
  <c r="D81"/>
  <c r="A82"/>
  <c r="AC81"/>
  <c r="AC82" s="1"/>
  <c r="AC84" s="1"/>
  <c r="AC86" s="1"/>
  <c r="AC88" s="1"/>
  <c r="AC90" s="1"/>
  <c r="AC92" s="1"/>
  <c r="AC94" s="1"/>
  <c r="AC96" s="1"/>
  <c r="AC98" s="1"/>
  <c r="AC100" s="1"/>
  <c r="AC102" s="1"/>
  <c r="AC104" s="1"/>
  <c r="AC106" s="1"/>
  <c r="AC108" s="1"/>
  <c r="AC110" s="1"/>
  <c r="AC112" s="1"/>
  <c r="AC114" s="1"/>
  <c r="AC116" s="1"/>
  <c r="AC118" s="1"/>
  <c r="AA81"/>
  <c r="AA82" s="1"/>
  <c r="AA84" s="1"/>
  <c r="AA86" s="1"/>
  <c r="AA88" s="1"/>
  <c r="AA90" s="1"/>
  <c r="AA92" s="1"/>
  <c r="AA94" s="1"/>
  <c r="AA96" s="1"/>
  <c r="AA98" s="1"/>
  <c r="AA100" s="1"/>
  <c r="AA102" s="1"/>
  <c r="AA104" s="1"/>
  <c r="AA106" s="1"/>
  <c r="AA108" s="1"/>
  <c r="AA110" s="1"/>
  <c r="AA112" s="1"/>
  <c r="AA114" s="1"/>
  <c r="AA116" s="1"/>
  <c r="AA118" s="1"/>
  <c r="Y81"/>
  <c r="W81"/>
  <c r="W82" s="1"/>
  <c r="W84" s="1"/>
  <c r="W86" s="1"/>
  <c r="W88" s="1"/>
  <c r="W90" s="1"/>
  <c r="W92" s="1"/>
  <c r="W94" s="1"/>
  <c r="W96" s="1"/>
  <c r="W98" s="1"/>
  <c r="W100" s="1"/>
  <c r="W102" s="1"/>
  <c r="W104" s="1"/>
  <c r="W106" s="1"/>
  <c r="W108" s="1"/>
  <c r="W110" s="1"/>
  <c r="W112" s="1"/>
  <c r="W114" s="1"/>
  <c r="W116" s="1"/>
  <c r="W118" s="1"/>
  <c r="U81"/>
  <c r="U82" s="1"/>
  <c r="U84" s="1"/>
  <c r="U86" s="1"/>
  <c r="U88" s="1"/>
  <c r="U90" s="1"/>
  <c r="U92" s="1"/>
  <c r="U94" s="1"/>
  <c r="U96" s="1"/>
  <c r="U98" s="1"/>
  <c r="U100" s="1"/>
  <c r="U102" s="1"/>
  <c r="U104" s="1"/>
  <c r="U106" s="1"/>
  <c r="U108" s="1"/>
  <c r="U110" s="1"/>
  <c r="U112" s="1"/>
  <c r="U114" s="1"/>
  <c r="U116" s="1"/>
  <c r="U118" s="1"/>
  <c r="S81"/>
  <c r="S82" s="1"/>
  <c r="S84" s="1"/>
  <c r="S86" s="1"/>
  <c r="S88" s="1"/>
  <c r="S90" s="1"/>
  <c r="S92" s="1"/>
  <c r="S94" s="1"/>
  <c r="S96" s="1"/>
  <c r="S98" s="1"/>
  <c r="S100" s="1"/>
  <c r="S102" s="1"/>
  <c r="S104" s="1"/>
  <c r="S106" s="1"/>
  <c r="S108" s="1"/>
  <c r="S110" s="1"/>
  <c r="S112" s="1"/>
  <c r="S114" s="1"/>
  <c r="S116" s="1"/>
  <c r="S118" s="1"/>
  <c r="Q81"/>
  <c r="Q82" s="1"/>
  <c r="Q84" s="1"/>
  <c r="Q86" s="1"/>
  <c r="Q88" s="1"/>
  <c r="Q90" s="1"/>
  <c r="Q92" s="1"/>
  <c r="Q94" s="1"/>
  <c r="Q96" s="1"/>
  <c r="Q98" s="1"/>
  <c r="Q100" s="1"/>
  <c r="Q102" s="1"/>
  <c r="Q104" s="1"/>
  <c r="Q106" s="1"/>
  <c r="Q108" s="1"/>
  <c r="Q110" s="1"/>
  <c r="Q112" s="1"/>
  <c r="Q114" s="1"/>
  <c r="Q116" s="1"/>
  <c r="Q118" s="1"/>
  <c r="O81"/>
  <c r="O82" s="1"/>
  <c r="O84" s="1"/>
  <c r="O86" s="1"/>
  <c r="O88" s="1"/>
  <c r="O90" s="1"/>
  <c r="O92" s="1"/>
  <c r="O94" s="1"/>
  <c r="O96" s="1"/>
  <c r="O98" s="1"/>
  <c r="O100" s="1"/>
  <c r="O102" s="1"/>
  <c r="O104" s="1"/>
  <c r="O106" s="1"/>
  <c r="O108" s="1"/>
  <c r="O110" s="1"/>
  <c r="O112" s="1"/>
  <c r="O114" s="1"/>
  <c r="O116" s="1"/>
  <c r="O118" s="1"/>
  <c r="M81"/>
  <c r="M82" s="1"/>
  <c r="M84" s="1"/>
  <c r="M86" s="1"/>
  <c r="M88" s="1"/>
  <c r="M90" s="1"/>
  <c r="M92" s="1"/>
  <c r="M94" s="1"/>
  <c r="M96" s="1"/>
  <c r="M98" s="1"/>
  <c r="M100" s="1"/>
  <c r="M102" s="1"/>
  <c r="M104" s="1"/>
  <c r="M106" s="1"/>
  <c r="M108" s="1"/>
  <c r="M110" s="1"/>
  <c r="M112" s="1"/>
  <c r="M114" s="1"/>
  <c r="M116" s="1"/>
  <c r="M118" s="1"/>
  <c r="K81"/>
  <c r="K82" s="1"/>
  <c r="K84" s="1"/>
  <c r="K86" s="1"/>
  <c r="K88" s="1"/>
  <c r="K90" s="1"/>
  <c r="K92" s="1"/>
  <c r="K94" s="1"/>
  <c r="K96" s="1"/>
  <c r="K98" s="1"/>
  <c r="K100" s="1"/>
  <c r="K102" s="1"/>
  <c r="I81"/>
  <c r="G81"/>
  <c r="E81"/>
  <c r="C81"/>
  <c r="A120"/>
  <c r="A121" s="1"/>
  <c r="AH119"/>
  <c r="AF119"/>
  <c r="AD119"/>
  <c r="AB119"/>
  <c r="Z119"/>
  <c r="X119"/>
  <c r="V119"/>
  <c r="T119"/>
  <c r="R119"/>
  <c r="P119"/>
  <c r="N119"/>
  <c r="L119"/>
  <c r="J119"/>
  <c r="H119"/>
  <c r="F119"/>
  <c r="D119"/>
  <c r="AH118"/>
  <c r="AF118"/>
  <c r="AD118"/>
  <c r="AG119"/>
  <c r="AE119"/>
  <c r="AC119"/>
  <c r="AA119"/>
  <c r="Y119"/>
  <c r="W119"/>
  <c r="U119"/>
  <c r="S119"/>
  <c r="Q119"/>
  <c r="O119"/>
  <c r="M119"/>
  <c r="K119"/>
  <c r="I119"/>
  <c r="G119"/>
  <c r="E119"/>
  <c r="C119"/>
  <c r="AG118"/>
  <c r="AE118"/>
  <c r="AJ119" l="1"/>
  <c r="AJ101"/>
  <c r="Z82"/>
  <c r="Z84" s="1"/>
  <c r="Z86" s="1"/>
  <c r="Z88" s="1"/>
  <c r="Z90" s="1"/>
  <c r="Z92" s="1"/>
  <c r="Z94" s="1"/>
  <c r="Z96" s="1"/>
  <c r="Z98" s="1"/>
  <c r="Z100" s="1"/>
  <c r="Z102" s="1"/>
  <c r="Z104" s="1"/>
  <c r="Z106" s="1"/>
  <c r="Z108" s="1"/>
  <c r="Z110" s="1"/>
  <c r="Z112" s="1"/>
  <c r="Z114" s="1"/>
  <c r="Z116" s="1"/>
  <c r="Z118" s="1"/>
  <c r="Z120" s="1"/>
  <c r="Y82"/>
  <c r="AJ81"/>
  <c r="Y62"/>
  <c r="I62"/>
  <c r="K103"/>
  <c r="AJ103" s="1"/>
  <c r="A122"/>
  <c r="A123" s="1"/>
  <c r="AH121"/>
  <c r="AF121"/>
  <c r="AD121"/>
  <c r="AB121"/>
  <c r="Z121"/>
  <c r="X121"/>
  <c r="V121"/>
  <c r="T121"/>
  <c r="R121"/>
  <c r="P121"/>
  <c r="N121"/>
  <c r="L121"/>
  <c r="J121"/>
  <c r="H121"/>
  <c r="F121"/>
  <c r="D121"/>
  <c r="AH120"/>
  <c r="AF120"/>
  <c r="AD120"/>
  <c r="AB120"/>
  <c r="X120"/>
  <c r="V120"/>
  <c r="T120"/>
  <c r="R120"/>
  <c r="P120"/>
  <c r="N120"/>
  <c r="L120"/>
  <c r="AG121"/>
  <c r="AE121"/>
  <c r="AC121"/>
  <c r="AA121"/>
  <c r="Y121"/>
  <c r="W121"/>
  <c r="U121"/>
  <c r="S121"/>
  <c r="Q121"/>
  <c r="O121"/>
  <c r="M121"/>
  <c r="K121"/>
  <c r="I121"/>
  <c r="G121"/>
  <c r="E121"/>
  <c r="C121"/>
  <c r="AG120"/>
  <c r="AE120"/>
  <c r="AC120"/>
  <c r="AA120"/>
  <c r="W120"/>
  <c r="U120"/>
  <c r="S120"/>
  <c r="Q120"/>
  <c r="O120"/>
  <c r="M120"/>
  <c r="I82"/>
  <c r="J85"/>
  <c r="AJ85" s="1"/>
  <c r="AJ121" l="1"/>
  <c r="Z122"/>
  <c r="Y60"/>
  <c r="Y84"/>
  <c r="I60"/>
  <c r="K104"/>
  <c r="K106" s="1"/>
  <c r="K108" s="1"/>
  <c r="K110" s="1"/>
  <c r="K112" s="1"/>
  <c r="K114" s="1"/>
  <c r="K116" s="1"/>
  <c r="K118" s="1"/>
  <c r="K120" s="1"/>
  <c r="J86"/>
  <c r="J88" s="1"/>
  <c r="J90" s="1"/>
  <c r="J92" s="1"/>
  <c r="J94" s="1"/>
  <c r="J96" s="1"/>
  <c r="J98" s="1"/>
  <c r="J100" s="1"/>
  <c r="J102" s="1"/>
  <c r="J104" s="1"/>
  <c r="J106" s="1"/>
  <c r="J108" s="1"/>
  <c r="J110" s="1"/>
  <c r="J112" s="1"/>
  <c r="J114" s="1"/>
  <c r="J116" s="1"/>
  <c r="J118" s="1"/>
  <c r="J120" s="1"/>
  <c r="I83"/>
  <c r="AJ83" s="1"/>
  <c r="A124"/>
  <c r="A125" s="1"/>
  <c r="AH123"/>
  <c r="AF123"/>
  <c r="AD123"/>
  <c r="AB123"/>
  <c r="Z123"/>
  <c r="Z124" s="1"/>
  <c r="X123"/>
  <c r="V123"/>
  <c r="T123"/>
  <c r="R123"/>
  <c r="P123"/>
  <c r="N123"/>
  <c r="L123"/>
  <c r="J123"/>
  <c r="H123"/>
  <c r="F123"/>
  <c r="D123"/>
  <c r="AH122"/>
  <c r="AF122"/>
  <c r="AD122"/>
  <c r="AB122"/>
  <c r="X122"/>
  <c r="V122"/>
  <c r="T122"/>
  <c r="R122"/>
  <c r="P122"/>
  <c r="N122"/>
  <c r="L122"/>
  <c r="J122"/>
  <c r="AG123"/>
  <c r="AE123"/>
  <c r="AC123"/>
  <c r="AA123"/>
  <c r="Y123"/>
  <c r="W123"/>
  <c r="U123"/>
  <c r="S123"/>
  <c r="Q123"/>
  <c r="O123"/>
  <c r="M123"/>
  <c r="K123"/>
  <c r="I123"/>
  <c r="G123"/>
  <c r="E123"/>
  <c r="C123"/>
  <c r="AG122"/>
  <c r="AE122"/>
  <c r="AC122"/>
  <c r="AA122"/>
  <c r="W122"/>
  <c r="U122"/>
  <c r="S122"/>
  <c r="Q122"/>
  <c r="O122"/>
  <c r="M122"/>
  <c r="K122"/>
  <c r="AJ123" l="1"/>
  <c r="Y86"/>
  <c r="Y58"/>
  <c r="I58"/>
  <c r="I84"/>
  <c r="I86" s="1"/>
  <c r="H80"/>
  <c r="H82" s="1"/>
  <c r="H84" s="1"/>
  <c r="H86" s="1"/>
  <c r="H88" s="1"/>
  <c r="H90" s="1"/>
  <c r="H92" s="1"/>
  <c r="H94" s="1"/>
  <c r="H96" s="1"/>
  <c r="H98" s="1"/>
  <c r="H100" s="1"/>
  <c r="H102" s="1"/>
  <c r="H104" s="1"/>
  <c r="H106" s="1"/>
  <c r="H108" s="1"/>
  <c r="H110" s="1"/>
  <c r="H112" s="1"/>
  <c r="H114" s="1"/>
  <c r="H116" s="1"/>
  <c r="H118" s="1"/>
  <c r="H120" s="1"/>
  <c r="H122" s="1"/>
  <c r="H124" s="1"/>
  <c r="A126"/>
  <c r="A127" s="1"/>
  <c r="AI125"/>
  <c r="AG125"/>
  <c r="AE125"/>
  <c r="AC125"/>
  <c r="AA125"/>
  <c r="Y125"/>
  <c r="W125"/>
  <c r="U125"/>
  <c r="S125"/>
  <c r="Q125"/>
  <c r="O125"/>
  <c r="M125"/>
  <c r="K125"/>
  <c r="I125"/>
  <c r="G125"/>
  <c r="E125"/>
  <c r="C125"/>
  <c r="AH124"/>
  <c r="AF124"/>
  <c r="AD124"/>
  <c r="AB124"/>
  <c r="X124"/>
  <c r="V124"/>
  <c r="T124"/>
  <c r="R124"/>
  <c r="P124"/>
  <c r="N124"/>
  <c r="L124"/>
  <c r="J124"/>
  <c r="AH125"/>
  <c r="AF125"/>
  <c r="AD125"/>
  <c r="AB125"/>
  <c r="Z125"/>
  <c r="Z126" s="1"/>
  <c r="X125"/>
  <c r="V125"/>
  <c r="T125"/>
  <c r="R125"/>
  <c r="P125"/>
  <c r="N125"/>
  <c r="L125"/>
  <c r="J125"/>
  <c r="H125"/>
  <c r="F125"/>
  <c r="D125"/>
  <c r="AG124"/>
  <c r="AE124"/>
  <c r="AC124"/>
  <c r="AA124"/>
  <c r="W124"/>
  <c r="U124"/>
  <c r="S124"/>
  <c r="Q124"/>
  <c r="O124"/>
  <c r="M124"/>
  <c r="K124"/>
  <c r="AJ125" l="1"/>
  <c r="Y56"/>
  <c r="Y88"/>
  <c r="I56"/>
  <c r="F80"/>
  <c r="F82" s="1"/>
  <c r="F84" s="1"/>
  <c r="F86" s="1"/>
  <c r="F88" s="1"/>
  <c r="F90" s="1"/>
  <c r="F92" s="1"/>
  <c r="F94" s="1"/>
  <c r="F96" s="1"/>
  <c r="F98" s="1"/>
  <c r="F100" s="1"/>
  <c r="F102" s="1"/>
  <c r="F104" s="1"/>
  <c r="F106" s="1"/>
  <c r="F108" s="1"/>
  <c r="F110" s="1"/>
  <c r="F112" s="1"/>
  <c r="F114" s="1"/>
  <c r="F116" s="1"/>
  <c r="F118" s="1"/>
  <c r="F120" s="1"/>
  <c r="F122" s="1"/>
  <c r="F124" s="1"/>
  <c r="F126" s="1"/>
  <c r="E80"/>
  <c r="E82" s="1"/>
  <c r="E84" s="1"/>
  <c r="E86" s="1"/>
  <c r="E88" s="1"/>
  <c r="E90" s="1"/>
  <c r="E92" s="1"/>
  <c r="E94" s="1"/>
  <c r="E96" s="1"/>
  <c r="E98" s="1"/>
  <c r="E100" s="1"/>
  <c r="E102" s="1"/>
  <c r="E104" s="1"/>
  <c r="E106" s="1"/>
  <c r="E108" s="1"/>
  <c r="E110" s="1"/>
  <c r="E112" s="1"/>
  <c r="E114" s="1"/>
  <c r="E116" s="1"/>
  <c r="E118" s="1"/>
  <c r="E120" s="1"/>
  <c r="E122" s="1"/>
  <c r="E124" s="1"/>
  <c r="E126" s="1"/>
  <c r="A128"/>
  <c r="A129" s="1"/>
  <c r="AI127"/>
  <c r="AG127"/>
  <c r="AE127"/>
  <c r="AC127"/>
  <c r="AA127"/>
  <c r="Y127"/>
  <c r="W127"/>
  <c r="U127"/>
  <c r="S127"/>
  <c r="Q127"/>
  <c r="O127"/>
  <c r="M127"/>
  <c r="K127"/>
  <c r="I127"/>
  <c r="G127"/>
  <c r="E127"/>
  <c r="AH126"/>
  <c r="AF126"/>
  <c r="AD126"/>
  <c r="AB126"/>
  <c r="X126"/>
  <c r="V126"/>
  <c r="T126"/>
  <c r="R126"/>
  <c r="P126"/>
  <c r="N126"/>
  <c r="L126"/>
  <c r="J126"/>
  <c r="H126"/>
  <c r="AH127"/>
  <c r="AF127"/>
  <c r="AD127"/>
  <c r="AB127"/>
  <c r="Z127"/>
  <c r="Z128" s="1"/>
  <c r="X127"/>
  <c r="V127"/>
  <c r="T127"/>
  <c r="R127"/>
  <c r="P127"/>
  <c r="N127"/>
  <c r="L127"/>
  <c r="J127"/>
  <c r="H127"/>
  <c r="F127"/>
  <c r="AI126"/>
  <c r="AG126"/>
  <c r="AE126"/>
  <c r="AC126"/>
  <c r="AA126"/>
  <c r="W126"/>
  <c r="U126"/>
  <c r="S126"/>
  <c r="Q126"/>
  <c r="O126"/>
  <c r="M126"/>
  <c r="K126"/>
  <c r="D80"/>
  <c r="D82" s="1"/>
  <c r="D84" s="1"/>
  <c r="D86" s="1"/>
  <c r="D88" s="1"/>
  <c r="D90" s="1"/>
  <c r="D92" s="1"/>
  <c r="D94" s="1"/>
  <c r="D96" s="1"/>
  <c r="D98" s="1"/>
  <c r="D100" s="1"/>
  <c r="D102" s="1"/>
  <c r="D104" s="1"/>
  <c r="D106" s="1"/>
  <c r="D108" s="1"/>
  <c r="D110" s="1"/>
  <c r="D112" s="1"/>
  <c r="D114" s="1"/>
  <c r="D116" s="1"/>
  <c r="D118" s="1"/>
  <c r="D120" s="1"/>
  <c r="D122" s="1"/>
  <c r="D124" s="1"/>
  <c r="D126" s="1"/>
  <c r="I88"/>
  <c r="AJ127" l="1"/>
  <c r="Y90"/>
  <c r="Y54"/>
  <c r="C129"/>
  <c r="E129"/>
  <c r="G129"/>
  <c r="I129"/>
  <c r="K129"/>
  <c r="M129"/>
  <c r="O129"/>
  <c r="Q129"/>
  <c r="S129"/>
  <c r="U129"/>
  <c r="W129"/>
  <c r="Y129"/>
  <c r="AA129"/>
  <c r="AC129"/>
  <c r="AE129"/>
  <c r="AG129"/>
  <c r="AI129"/>
  <c r="A130"/>
  <c r="D129"/>
  <c r="F129"/>
  <c r="H129"/>
  <c r="J129"/>
  <c r="L129"/>
  <c r="N129"/>
  <c r="P129"/>
  <c r="R129"/>
  <c r="T129"/>
  <c r="V129"/>
  <c r="X129"/>
  <c r="Z129"/>
  <c r="AB129"/>
  <c r="AD129"/>
  <c r="AF129"/>
  <c r="AH129"/>
  <c r="I54"/>
  <c r="I90"/>
  <c r="AH128"/>
  <c r="AF128"/>
  <c r="AD128"/>
  <c r="AB128"/>
  <c r="X128"/>
  <c r="V128"/>
  <c r="T128"/>
  <c r="R128"/>
  <c r="P128"/>
  <c r="N128"/>
  <c r="L128"/>
  <c r="J128"/>
  <c r="H128"/>
  <c r="F128"/>
  <c r="D128"/>
  <c r="AI128"/>
  <c r="AG128"/>
  <c r="AE128"/>
  <c r="AC128"/>
  <c r="AA128"/>
  <c r="W128"/>
  <c r="U128"/>
  <c r="S128"/>
  <c r="Q128"/>
  <c r="O128"/>
  <c r="M128"/>
  <c r="K128"/>
  <c r="E128"/>
  <c r="Y52" l="1"/>
  <c r="Y92"/>
  <c r="D130"/>
  <c r="F130"/>
  <c r="H130"/>
  <c r="J130"/>
  <c r="L130"/>
  <c r="N130"/>
  <c r="P130"/>
  <c r="R130"/>
  <c r="T130"/>
  <c r="V130"/>
  <c r="X130"/>
  <c r="Z130"/>
  <c r="AB130"/>
  <c r="AD130"/>
  <c r="AF130"/>
  <c r="AH130"/>
  <c r="E130"/>
  <c r="K130"/>
  <c r="M130"/>
  <c r="O130"/>
  <c r="Q130"/>
  <c r="S130"/>
  <c r="U130"/>
  <c r="W130"/>
  <c r="Y130"/>
  <c r="AA130"/>
  <c r="AC130"/>
  <c r="AE130"/>
  <c r="AG130"/>
  <c r="AI130"/>
  <c r="AJ129"/>
  <c r="I52"/>
  <c r="I92"/>
  <c r="G80"/>
  <c r="G82" s="1"/>
  <c r="G84" s="1"/>
  <c r="G86" s="1"/>
  <c r="G88" s="1"/>
  <c r="G90" s="1"/>
  <c r="G92" s="1"/>
  <c r="G94" s="1"/>
  <c r="G96" s="1"/>
  <c r="G98" s="1"/>
  <c r="G100" s="1"/>
  <c r="G102" s="1"/>
  <c r="G104" s="1"/>
  <c r="G106" s="1"/>
  <c r="G108" s="1"/>
  <c r="G110" s="1"/>
  <c r="G112" s="1"/>
  <c r="G114" s="1"/>
  <c r="G116" s="1"/>
  <c r="G118" s="1"/>
  <c r="G120" s="1"/>
  <c r="G122" s="1"/>
  <c r="G124" s="1"/>
  <c r="G126" s="1"/>
  <c r="G128" s="1"/>
  <c r="G130" s="1"/>
  <c r="Y94" l="1"/>
  <c r="Y50"/>
  <c r="I50"/>
  <c r="I94"/>
  <c r="Y48" l="1"/>
  <c r="Y96"/>
  <c r="I48"/>
  <c r="I96"/>
  <c r="Y98" l="1"/>
  <c r="Y46"/>
  <c r="I46"/>
  <c r="I98"/>
  <c r="Y44" l="1"/>
  <c r="Y100"/>
  <c r="I44"/>
  <c r="I100"/>
  <c r="Y102" l="1"/>
  <c r="Y42"/>
  <c r="I42"/>
  <c r="I102"/>
  <c r="Y40" l="1"/>
  <c r="Y104"/>
  <c r="I40"/>
  <c r="I104"/>
  <c r="Y106" l="1"/>
  <c r="Y38"/>
  <c r="I38"/>
  <c r="I106"/>
  <c r="Y36" l="1"/>
  <c r="AJ38"/>
  <c r="Y108"/>
  <c r="I36"/>
  <c r="I108"/>
  <c r="Y110" l="1"/>
  <c r="Y34"/>
  <c r="AJ36"/>
  <c r="I34"/>
  <c r="I110"/>
  <c r="Y32" l="1"/>
  <c r="AJ34"/>
  <c r="Y112"/>
  <c r="I32"/>
  <c r="I112"/>
  <c r="Y114" l="1"/>
  <c r="Y30"/>
  <c r="AJ32"/>
  <c r="I30"/>
  <c r="I114"/>
  <c r="Y28" l="1"/>
  <c r="AJ30"/>
  <c r="Y116"/>
  <c r="I28"/>
  <c r="I116"/>
  <c r="Y118" l="1"/>
  <c r="Y26"/>
  <c r="AJ28"/>
  <c r="I26"/>
  <c r="I118"/>
  <c r="Y24" l="1"/>
  <c r="AJ26"/>
  <c r="Y120"/>
  <c r="I24"/>
  <c r="I120"/>
  <c r="Y122" l="1"/>
  <c r="Y22"/>
  <c r="AJ24"/>
  <c r="I22"/>
  <c r="I122"/>
  <c r="Y124" l="1"/>
  <c r="Y20"/>
  <c r="AJ22"/>
  <c r="I20"/>
  <c r="I124"/>
  <c r="AJ20" l="1"/>
  <c r="Y126"/>
  <c r="I126"/>
  <c r="Y128" l="1"/>
  <c r="I128"/>
  <c r="I130" s="1"/>
  <c r="AJ130" l="1"/>
  <c r="AJ128"/>
  <c r="C80" l="1"/>
  <c r="C82" l="1"/>
  <c r="AJ80"/>
  <c r="G57"/>
  <c r="AJ57" s="1"/>
  <c r="G54"/>
  <c r="G52" s="1"/>
  <c r="AJ62"/>
  <c r="AJ58"/>
  <c r="AJ64"/>
  <c r="AJ66"/>
  <c r="AJ60"/>
  <c r="AJ56"/>
  <c r="G50" l="1"/>
  <c r="AJ52"/>
  <c r="C84"/>
  <c r="AJ82"/>
  <c r="AJ54"/>
  <c r="C86" l="1"/>
  <c r="AJ84"/>
  <c r="G48"/>
  <c r="AJ50"/>
  <c r="G46" l="1"/>
  <c r="AJ48"/>
  <c r="C88"/>
  <c r="AJ86"/>
  <c r="C90" l="1"/>
  <c r="AJ88"/>
  <c r="G44"/>
  <c r="AJ46"/>
  <c r="G42" l="1"/>
  <c r="AJ44"/>
  <c r="C92"/>
  <c r="AJ90"/>
  <c r="C94" l="1"/>
  <c r="AJ92"/>
  <c r="G40"/>
  <c r="AJ40" s="1"/>
  <c r="AJ42"/>
  <c r="C96" l="1"/>
  <c r="AJ94"/>
  <c r="C98" l="1"/>
  <c r="AJ96"/>
  <c r="C100" l="1"/>
  <c r="AJ98"/>
  <c r="C102" l="1"/>
  <c r="AJ100"/>
  <c r="C104" l="1"/>
  <c r="AJ102"/>
  <c r="C106" l="1"/>
  <c r="AJ104"/>
  <c r="C108" l="1"/>
  <c r="AJ106"/>
  <c r="C110" l="1"/>
  <c r="AJ108"/>
  <c r="C112" l="1"/>
  <c r="AJ110"/>
  <c r="C114" l="1"/>
  <c r="AJ112"/>
  <c r="C116" l="1"/>
  <c r="AJ114"/>
  <c r="C118" l="1"/>
  <c r="AJ116"/>
  <c r="C120" l="1"/>
  <c r="AJ118"/>
  <c r="C122" l="1"/>
  <c r="AJ120"/>
  <c r="C124" l="1"/>
  <c r="AJ122"/>
  <c r="C126" l="1"/>
  <c r="AJ124"/>
  <c r="C128" l="1"/>
  <c r="C130" s="1"/>
  <c r="AJ126"/>
</calcChain>
</file>

<file path=xl/sharedStrings.xml><?xml version="1.0" encoding="utf-8"?>
<sst xmlns="http://schemas.openxmlformats.org/spreadsheetml/2006/main" count="237" uniqueCount="76">
  <si>
    <t>CALCULATION OF AVERAGE RATE BASE ELEMENTS</t>
  </si>
  <si>
    <t>DEFERRED MAINTENANCE</t>
  </si>
  <si>
    <t>TMT</t>
  </si>
  <si>
    <t>Tri Village</t>
  </si>
  <si>
    <t>Owenton</t>
  </si>
  <si>
    <t>Paint</t>
  </si>
  <si>
    <t>Blast &amp; Paint</t>
  </si>
  <si>
    <t>Repair</t>
  </si>
  <si>
    <t>York Street</t>
  </si>
  <si>
    <t>Sadieville</t>
  </si>
  <si>
    <t>Cox Street</t>
  </si>
  <si>
    <t xml:space="preserve">Hydrant </t>
  </si>
  <si>
    <t>Tri-Village</t>
  </si>
  <si>
    <t>Hall Tank</t>
  </si>
  <si>
    <t xml:space="preserve">Sadieville </t>
  </si>
  <si>
    <t>Mercer Road</t>
  </si>
  <si>
    <t xml:space="preserve">Hydrotreator #2 </t>
  </si>
  <si>
    <t>Fairgrounds</t>
  </si>
  <si>
    <t>Hydrotreator</t>
  </si>
  <si>
    <t>Hume Road</t>
  </si>
  <si>
    <t>Tank</t>
  </si>
  <si>
    <t>Tates</t>
  </si>
  <si>
    <t>Standpipe</t>
  </si>
  <si>
    <t xml:space="preserve">Tank </t>
  </si>
  <si>
    <t>painting</t>
  </si>
  <si>
    <t>Paint Long</t>
  </si>
  <si>
    <t xml:space="preserve">Sparta </t>
  </si>
  <si>
    <t>Owenton (Perry)</t>
  </si>
  <si>
    <t>Rehab</t>
  </si>
  <si>
    <t>Muddy Ford</t>
  </si>
  <si>
    <t># 10</t>
  </si>
  <si>
    <t># 3</t>
  </si>
  <si>
    <t># 8</t>
  </si>
  <si>
    <t># 5</t>
  </si>
  <si>
    <t xml:space="preserve"> # 6</t>
  </si>
  <si>
    <t># 4</t>
  </si>
  <si>
    <t># 7</t>
  </si>
  <si>
    <t># 1</t>
  </si>
  <si>
    <t># 2</t>
  </si>
  <si>
    <t>Repairs</t>
  </si>
  <si>
    <t>Creek</t>
  </si>
  <si>
    <t># 9</t>
  </si>
  <si>
    <t>Tank (elv)</t>
  </si>
  <si>
    <t>Tank (elev)</t>
  </si>
  <si>
    <t>Ridge Tank</t>
  </si>
  <si>
    <t># 6</t>
  </si>
  <si>
    <t>Work Order No.</t>
  </si>
  <si>
    <t>WBS</t>
  </si>
  <si>
    <t>B12-02-0018</t>
  </si>
  <si>
    <t>B12-02-0019</t>
  </si>
  <si>
    <t>B12-02-0020</t>
  </si>
  <si>
    <t>B12-02-0022</t>
  </si>
  <si>
    <t>B12-02-0009</t>
  </si>
  <si>
    <t>B12-02-0023</t>
  </si>
  <si>
    <t>B12-02-0010</t>
  </si>
  <si>
    <t>B12-02-0011</t>
  </si>
  <si>
    <t>B12-02-0012</t>
  </si>
  <si>
    <t>B12-02-0002</t>
  </si>
  <si>
    <t>B12-01-0002</t>
  </si>
  <si>
    <t>B12-01-0003</t>
  </si>
  <si>
    <t>B12-02-0003</t>
  </si>
  <si>
    <t>B12-30-0002</t>
  </si>
  <si>
    <t>B12-30-0003</t>
  </si>
  <si>
    <t>B12-30-0005</t>
  </si>
  <si>
    <t>B12-01-0010</t>
  </si>
  <si>
    <t>B12-01-0004</t>
  </si>
  <si>
    <t>Starting Date</t>
  </si>
  <si>
    <t>Ending Date</t>
  </si>
  <si>
    <t>11/31/2022</t>
  </si>
  <si>
    <t>Amort. Period</t>
  </si>
  <si>
    <t>Total Cost</t>
  </si>
  <si>
    <t>Amort. Amount</t>
  </si>
  <si>
    <t>Last Month Amort</t>
  </si>
  <si>
    <t>Totals</t>
  </si>
  <si>
    <t>Amort. Exp.</t>
  </si>
  <si>
    <t>Unamort.Bal.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</si>
</sst>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m\-yy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2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 applyFill="1" applyBorder="1"/>
    <xf numFmtId="44" fontId="2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37" fontId="4" fillId="0" borderId="0" xfId="0" applyNumberFormat="1" applyFont="1" applyFill="1"/>
    <xf numFmtId="0" fontId="2" fillId="0" borderId="1" xfId="0" applyFont="1" applyFill="1" applyBorder="1"/>
    <xf numFmtId="0" fontId="2" fillId="0" borderId="2" xfId="0" applyFont="1" applyFill="1" applyBorder="1"/>
    <xf numFmtId="39" fontId="2" fillId="0" borderId="3" xfId="0" applyNumberFormat="1" applyFont="1" applyFill="1" applyBorder="1" applyAlignment="1" applyProtection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39" fontId="2" fillId="0" borderId="6" xfId="0" applyNumberFormat="1" applyFont="1" applyFill="1" applyBorder="1" applyAlignment="1" applyProtection="1">
      <alignment horizontal="center"/>
    </xf>
    <xf numFmtId="39" fontId="2" fillId="0" borderId="7" xfId="0" applyNumberFormat="1" applyFont="1" applyFill="1" applyBorder="1" applyAlignment="1" applyProtection="1">
      <alignment horizontal="center"/>
    </xf>
    <xf numFmtId="164" fontId="2" fillId="0" borderId="6" xfId="2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165" fontId="2" fillId="0" borderId="6" xfId="2" applyNumberFormat="1" applyFont="1" applyFill="1" applyBorder="1" applyAlignment="1" applyProtection="1">
      <alignment horizontal="center"/>
    </xf>
    <xf numFmtId="165" fontId="4" fillId="0" borderId="6" xfId="2" applyNumberFormat="1" applyFont="1" applyFill="1" applyBorder="1" applyAlignment="1" applyProtection="1">
      <alignment horizontal="centerContinuous"/>
    </xf>
    <xf numFmtId="0" fontId="2" fillId="0" borderId="6" xfId="2" applyNumberFormat="1" applyFont="1" applyFill="1" applyBorder="1" applyAlignment="1" applyProtection="1">
      <alignment horizontal="center"/>
    </xf>
    <xf numFmtId="44" fontId="2" fillId="0" borderId="6" xfId="2" applyNumberFormat="1" applyFont="1" applyFill="1" applyBorder="1" applyAlignment="1" applyProtection="1">
      <alignment horizontal="center"/>
    </xf>
    <xf numFmtId="43" fontId="2" fillId="0" borderId="6" xfId="1" applyFont="1" applyFill="1" applyBorder="1" applyAlignment="1" applyProtection="1">
      <alignment horizontal="center"/>
    </xf>
    <xf numFmtId="39" fontId="2" fillId="0" borderId="6" xfId="2" applyNumberFormat="1" applyFont="1" applyFill="1" applyBorder="1" applyAlignment="1" applyProtection="1">
      <alignment horizontal="right"/>
    </xf>
    <xf numFmtId="39" fontId="2" fillId="0" borderId="6" xfId="2" applyNumberFormat="1" applyFont="1" applyFill="1" applyBorder="1" applyAlignment="1" applyProtection="1">
      <alignment horizontal="center"/>
    </xf>
    <xf numFmtId="39" fontId="2" fillId="0" borderId="7" xfId="2" applyNumberFormat="1" applyFont="1" applyFill="1" applyBorder="1" applyAlignment="1" applyProtection="1">
      <alignment horizontal="right"/>
    </xf>
    <xf numFmtId="39" fontId="2" fillId="0" borderId="7" xfId="2" applyNumberFormat="1" applyFont="1" applyFill="1" applyBorder="1" applyAlignment="1" applyProtection="1">
      <alignment horizontal="center"/>
    </xf>
    <xf numFmtId="165" fontId="2" fillId="0" borderId="10" xfId="2" applyNumberFormat="1" applyFont="1" applyFill="1" applyBorder="1" applyAlignment="1" applyProtection="1">
      <alignment horizontal="right"/>
    </xf>
    <xf numFmtId="165" fontId="2" fillId="0" borderId="11" xfId="2" applyNumberFormat="1" applyFont="1" applyFill="1" applyBorder="1" applyAlignment="1" applyProtection="1">
      <alignment horizontal="right"/>
    </xf>
    <xf numFmtId="39" fontId="2" fillId="0" borderId="12" xfId="0" applyNumberFormat="1" applyFont="1" applyFill="1" applyBorder="1"/>
    <xf numFmtId="39" fontId="2" fillId="0" borderId="6" xfId="0" applyNumberFormat="1" applyFont="1" applyFill="1" applyBorder="1"/>
    <xf numFmtId="44" fontId="2" fillId="0" borderId="13" xfId="0" applyNumberFormat="1" applyFont="1" applyFill="1" applyBorder="1"/>
    <xf numFmtId="165" fontId="2" fillId="0" borderId="14" xfId="2" applyNumberFormat="1" applyFont="1" applyFill="1" applyBorder="1" applyAlignment="1" applyProtection="1">
      <alignment horizontal="right"/>
    </xf>
    <xf numFmtId="165" fontId="2" fillId="0" borderId="15" xfId="2" applyNumberFormat="1" applyFont="1" applyFill="1" applyBorder="1" applyAlignment="1" applyProtection="1">
      <alignment horizontal="right"/>
    </xf>
    <xf numFmtId="165" fontId="2" fillId="0" borderId="6" xfId="2" applyNumberFormat="1" applyFont="1" applyFill="1" applyBorder="1" applyAlignment="1" applyProtection="1">
      <alignment horizontal="right"/>
    </xf>
    <xf numFmtId="0" fontId="2" fillId="0" borderId="0" xfId="0" applyFont="1" applyFill="1" applyBorder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44" fontId="2" fillId="0" borderId="6" xfId="3" applyFont="1" applyFill="1" applyBorder="1" applyAlignment="1" applyProtection="1">
      <alignment horizontal="right"/>
    </xf>
  </cellXfs>
  <cellStyles count="4">
    <cellStyle name="Comma" xfId="1" builtinId="3"/>
    <cellStyle name="Currency" xfId="3" builtinId="4"/>
    <cellStyle name="Normal" xfId="0" builtinId="0"/>
    <cellStyle name="Normal_defmaint-new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al%20Folders/Finance/Rates/KY/Rate%20Cases/2012%20Rate%20Case/Exhibits/Rate%20Base/2012%20Rate%20Case%20Deferred%20Maintenance%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 In"/>
      <sheetName val="Link Out"/>
      <sheetName val="Schedule - rate base"/>
      <sheetName val="Def Maint"/>
      <sheetName val="FDMaintB"/>
      <sheetName val="Amort"/>
      <sheetName val="Def Maint BP Actual NOT UPDATED"/>
      <sheetName val="Notes"/>
    </sheetNames>
    <sheetDataSet>
      <sheetData sheetId="0">
        <row r="4">
          <cell r="A4" t="str">
            <v>Case No. 2012-00520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7"/>
  <sheetViews>
    <sheetView tabSelected="1" workbookViewId="0">
      <pane xSplit="2" ySplit="17" topLeftCell="X18" activePane="bottomRight" state="frozen"/>
      <selection pane="topRight" activeCell="C1" sqref="C1"/>
      <selection pane="bottomLeft" activeCell="A18" sqref="A18"/>
      <selection pane="bottomRight" activeCell="A16" sqref="A16:XFD17"/>
    </sheetView>
  </sheetViews>
  <sheetFormatPr defaultRowHeight="12.75"/>
  <cols>
    <col min="1" max="1" width="20.140625" style="1" customWidth="1"/>
    <col min="2" max="2" width="19.42578125" style="1" customWidth="1"/>
    <col min="3" max="3" width="12.7109375" style="1" customWidth="1"/>
    <col min="4" max="4" width="14" style="1" customWidth="1"/>
    <col min="5" max="5" width="13.42578125" style="1" customWidth="1"/>
    <col min="6" max="6" width="14" style="1" customWidth="1"/>
    <col min="7" max="7" width="13.7109375" style="1" customWidth="1"/>
    <col min="8" max="8" width="13.42578125" style="1" customWidth="1"/>
    <col min="9" max="9" width="14.42578125" style="1" bestFit="1" customWidth="1"/>
    <col min="10" max="10" width="14" style="1" bestFit="1" customWidth="1"/>
    <col min="11" max="12" width="14.42578125" style="1" bestFit="1" customWidth="1"/>
    <col min="13" max="13" width="14" style="1" bestFit="1" customWidth="1"/>
    <col min="14" max="15" width="12.7109375" style="1" customWidth="1"/>
    <col min="16" max="16" width="13.28515625" style="1" bestFit="1" customWidth="1"/>
    <col min="17" max="17" width="12.7109375" style="1" customWidth="1"/>
    <col min="18" max="18" width="13.28515625" style="1" bestFit="1" customWidth="1"/>
    <col min="19" max="20" width="14.42578125" style="1" hidden="1" customWidth="1"/>
    <col min="21" max="21" width="14.42578125" style="1" bestFit="1" customWidth="1"/>
    <col min="22" max="22" width="14.42578125" style="1" hidden="1" customWidth="1"/>
    <col min="23" max="24" width="14.42578125" style="1" bestFit="1" customWidth="1"/>
    <col min="25" max="26" width="13.28515625" style="1" bestFit="1" customWidth="1"/>
    <col min="27" max="27" width="15.5703125" style="1" bestFit="1" customWidth="1"/>
    <col min="28" max="33" width="15.5703125" style="1" customWidth="1"/>
    <col min="34" max="34" width="16.140625" style="1" customWidth="1"/>
    <col min="35" max="36" width="18.85546875" style="1" customWidth="1"/>
    <col min="37" max="37" width="12" style="1" bestFit="1" customWidth="1"/>
    <col min="38" max="38" width="15.42578125" style="1" bestFit="1" customWidth="1"/>
    <col min="39" max="39" width="11" style="1" bestFit="1" customWidth="1"/>
    <col min="40" max="16384" width="9.140625" style="1"/>
  </cols>
  <sheetData>
    <row r="1" spans="1:36">
      <c r="B1" s="2"/>
      <c r="C1" s="2"/>
      <c r="D1" s="2"/>
      <c r="E1" s="2"/>
      <c r="F1" s="2"/>
      <c r="G1" s="2"/>
      <c r="H1" s="2"/>
      <c r="I1" s="2"/>
      <c r="J1" s="2"/>
      <c r="W1" s="2"/>
      <c r="AH1" s="2"/>
    </row>
    <row r="2" spans="1:36" s="3" customFormat="1">
      <c r="K2" s="1"/>
      <c r="W2" s="4"/>
      <c r="AG2" s="1"/>
      <c r="AH2" s="4"/>
    </row>
    <row r="3" spans="1:36">
      <c r="A3" s="5" t="s">
        <v>0</v>
      </c>
      <c r="D3" s="6"/>
      <c r="I3" s="6"/>
      <c r="Q3" s="7"/>
      <c r="R3" s="7"/>
      <c r="S3" s="7"/>
    </row>
    <row r="4" spans="1:36">
      <c r="A4" s="5" t="s">
        <v>1</v>
      </c>
      <c r="C4" s="7" t="s">
        <v>2</v>
      </c>
      <c r="D4" s="6"/>
      <c r="G4" s="6"/>
      <c r="T4" s="7" t="s">
        <v>2</v>
      </c>
      <c r="U4" s="7" t="s">
        <v>2</v>
      </c>
      <c r="Y4" s="8" t="s">
        <v>3</v>
      </c>
      <c r="Z4" s="9"/>
      <c r="AA4" s="8" t="s">
        <v>4</v>
      </c>
      <c r="AB4" s="8"/>
      <c r="AC4" s="8"/>
      <c r="AD4" s="8"/>
      <c r="AE4" s="8"/>
      <c r="AF4" s="8"/>
      <c r="AG4" s="8"/>
      <c r="AH4" s="8"/>
      <c r="AI4" s="8"/>
    </row>
    <row r="5" spans="1:36" ht="13.5" thickBot="1">
      <c r="A5" s="10" t="str">
        <f>'[1]Link In'!$A$4</f>
        <v>Case No. 2012-00520</v>
      </c>
      <c r="D5" s="6"/>
    </row>
    <row r="6" spans="1:36" ht="13.5" thickTop="1">
      <c r="A6" s="11"/>
      <c r="B6" s="12"/>
      <c r="C6" s="13"/>
      <c r="D6" s="13" t="s">
        <v>5</v>
      </c>
      <c r="E6" s="13" t="s">
        <v>5</v>
      </c>
      <c r="F6" s="13" t="s">
        <v>5</v>
      </c>
      <c r="G6" s="13" t="s">
        <v>5</v>
      </c>
      <c r="H6" s="13" t="s">
        <v>5</v>
      </c>
      <c r="I6" s="13" t="s">
        <v>5</v>
      </c>
      <c r="J6" s="13" t="s">
        <v>5</v>
      </c>
      <c r="K6" s="13" t="s">
        <v>6</v>
      </c>
      <c r="L6" s="13" t="s">
        <v>5</v>
      </c>
      <c r="M6" s="13" t="s">
        <v>5</v>
      </c>
      <c r="N6" s="13" t="s">
        <v>7</v>
      </c>
      <c r="O6" s="13" t="s">
        <v>8</v>
      </c>
      <c r="P6" s="13" t="s">
        <v>7</v>
      </c>
      <c r="Q6" s="13" t="s">
        <v>9</v>
      </c>
      <c r="R6" s="13" t="s">
        <v>10</v>
      </c>
      <c r="S6" s="13" t="s">
        <v>5</v>
      </c>
      <c r="T6" s="13"/>
      <c r="U6" s="13" t="s">
        <v>5</v>
      </c>
      <c r="V6" s="13" t="s">
        <v>5</v>
      </c>
      <c r="W6" s="13" t="s">
        <v>5</v>
      </c>
      <c r="X6" s="13" t="s">
        <v>11</v>
      </c>
      <c r="Y6" s="13" t="s">
        <v>12</v>
      </c>
      <c r="Z6" s="13" t="s">
        <v>5</v>
      </c>
      <c r="AA6" s="13" t="s">
        <v>5</v>
      </c>
      <c r="AB6" s="13" t="s">
        <v>5</v>
      </c>
      <c r="AC6" s="13" t="s">
        <v>5</v>
      </c>
      <c r="AD6" s="13" t="s">
        <v>13</v>
      </c>
      <c r="AE6" s="13" t="s">
        <v>5</v>
      </c>
      <c r="AF6" s="13" t="s">
        <v>14</v>
      </c>
      <c r="AG6" s="13" t="s">
        <v>15</v>
      </c>
      <c r="AH6" s="13" t="s">
        <v>16</v>
      </c>
      <c r="AI6" s="13" t="s">
        <v>17</v>
      </c>
      <c r="AJ6" s="13"/>
    </row>
    <row r="7" spans="1:36">
      <c r="A7" s="14"/>
      <c r="B7" s="15"/>
      <c r="C7" s="16" t="s">
        <v>18</v>
      </c>
      <c r="D7" s="16" t="s">
        <v>18</v>
      </c>
      <c r="E7" s="16" t="s">
        <v>18</v>
      </c>
      <c r="F7" s="16" t="s">
        <v>18</v>
      </c>
      <c r="G7" s="16" t="s">
        <v>18</v>
      </c>
      <c r="H7" s="16" t="s">
        <v>18</v>
      </c>
      <c r="I7" s="16" t="s">
        <v>18</v>
      </c>
      <c r="J7" s="16" t="s">
        <v>18</v>
      </c>
      <c r="K7" s="16" t="s">
        <v>19</v>
      </c>
      <c r="L7" s="16" t="s">
        <v>18</v>
      </c>
      <c r="M7" s="16" t="s">
        <v>18</v>
      </c>
      <c r="N7" s="16" t="s">
        <v>10</v>
      </c>
      <c r="O7" s="16" t="s">
        <v>20</v>
      </c>
      <c r="P7" s="16" t="s">
        <v>21</v>
      </c>
      <c r="Q7" s="16" t="s">
        <v>22</v>
      </c>
      <c r="R7" s="16" t="s">
        <v>23</v>
      </c>
      <c r="S7" s="16" t="s">
        <v>15</v>
      </c>
      <c r="T7" s="16"/>
      <c r="U7" s="16" t="s">
        <v>18</v>
      </c>
      <c r="V7" s="16" t="s">
        <v>10</v>
      </c>
      <c r="W7" s="16" t="s">
        <v>10</v>
      </c>
      <c r="X7" s="16" t="s">
        <v>24</v>
      </c>
      <c r="Y7" s="16" t="s">
        <v>25</v>
      </c>
      <c r="Z7" s="16" t="s">
        <v>26</v>
      </c>
      <c r="AA7" s="16" t="s">
        <v>27</v>
      </c>
      <c r="AB7" s="16" t="s">
        <v>18</v>
      </c>
      <c r="AC7" s="16" t="s">
        <v>18</v>
      </c>
      <c r="AD7" s="16" t="s">
        <v>28</v>
      </c>
      <c r="AE7" s="16" t="s">
        <v>29</v>
      </c>
      <c r="AF7" s="16" t="s">
        <v>24</v>
      </c>
      <c r="AG7" s="16" t="s">
        <v>24</v>
      </c>
      <c r="AH7" s="16"/>
      <c r="AI7" s="16" t="s">
        <v>24</v>
      </c>
      <c r="AJ7" s="16"/>
    </row>
    <row r="8" spans="1:36" ht="13.5" thickBot="1">
      <c r="A8" s="14"/>
      <c r="B8" s="15"/>
      <c r="C8" s="17" t="s">
        <v>30</v>
      </c>
      <c r="D8" s="17" t="s">
        <v>30</v>
      </c>
      <c r="E8" s="17" t="s">
        <v>31</v>
      </c>
      <c r="F8" s="17" t="s">
        <v>32</v>
      </c>
      <c r="G8" s="17" t="s">
        <v>33</v>
      </c>
      <c r="H8" s="17" t="s">
        <v>34</v>
      </c>
      <c r="I8" s="17" t="s">
        <v>35</v>
      </c>
      <c r="J8" s="17" t="s">
        <v>36</v>
      </c>
      <c r="K8" s="17" t="s">
        <v>20</v>
      </c>
      <c r="L8" s="17" t="s">
        <v>37</v>
      </c>
      <c r="M8" s="17" t="s">
        <v>38</v>
      </c>
      <c r="N8" s="17" t="s">
        <v>20</v>
      </c>
      <c r="O8" s="17" t="s">
        <v>39</v>
      </c>
      <c r="P8" s="17" t="s">
        <v>40</v>
      </c>
      <c r="Q8" s="17" t="s">
        <v>39</v>
      </c>
      <c r="R8" s="17" t="s">
        <v>39</v>
      </c>
      <c r="S8" s="17" t="s">
        <v>20</v>
      </c>
      <c r="T8" s="17"/>
      <c r="U8" s="17" t="s">
        <v>41</v>
      </c>
      <c r="V8" s="17" t="s">
        <v>42</v>
      </c>
      <c r="W8" s="17" t="s">
        <v>43</v>
      </c>
      <c r="X8" s="17"/>
      <c r="Y8" s="17" t="s">
        <v>44</v>
      </c>
      <c r="Z8" s="17" t="s">
        <v>20</v>
      </c>
      <c r="AA8" s="17" t="s">
        <v>20</v>
      </c>
      <c r="AB8" s="17" t="s">
        <v>33</v>
      </c>
      <c r="AC8" s="17" t="s">
        <v>45</v>
      </c>
      <c r="AD8" s="17"/>
      <c r="AE8" s="17" t="s">
        <v>20</v>
      </c>
      <c r="AF8" s="17"/>
      <c r="AG8" s="17"/>
      <c r="AH8" s="17"/>
      <c r="AI8" s="17"/>
      <c r="AJ8" s="17"/>
    </row>
    <row r="9" spans="1:36" ht="13.5" thickTop="1">
      <c r="A9" s="39" t="s">
        <v>46</v>
      </c>
      <c r="B9" s="40"/>
      <c r="C9" s="18">
        <v>959</v>
      </c>
      <c r="D9" s="18">
        <v>965</v>
      </c>
      <c r="E9" s="18">
        <v>979</v>
      </c>
      <c r="F9" s="18">
        <v>990</v>
      </c>
      <c r="G9" s="18">
        <v>1011</v>
      </c>
      <c r="H9" s="18">
        <v>1015</v>
      </c>
      <c r="I9" s="18">
        <v>1038</v>
      </c>
      <c r="J9" s="18">
        <v>1039</v>
      </c>
      <c r="K9" s="18">
        <v>1061</v>
      </c>
      <c r="L9" s="18">
        <v>1090</v>
      </c>
      <c r="M9" s="18">
        <v>1103</v>
      </c>
      <c r="N9" s="18">
        <v>1094</v>
      </c>
      <c r="O9" s="18">
        <v>1104</v>
      </c>
      <c r="P9" s="18">
        <v>1105</v>
      </c>
      <c r="Q9" s="18">
        <v>1106</v>
      </c>
      <c r="R9" s="18">
        <v>50030635</v>
      </c>
      <c r="S9" s="18"/>
      <c r="T9" s="18"/>
      <c r="U9" s="18">
        <v>45809700</v>
      </c>
      <c r="V9" s="18"/>
      <c r="W9" s="18">
        <v>46419700</v>
      </c>
      <c r="X9" s="18">
        <v>50127181</v>
      </c>
      <c r="Y9" s="18">
        <v>50030636</v>
      </c>
      <c r="Z9" s="18">
        <v>50100567</v>
      </c>
      <c r="AA9" s="18">
        <v>50100566</v>
      </c>
      <c r="AB9" s="18">
        <v>54056600</v>
      </c>
      <c r="AC9" s="18">
        <v>52214000</v>
      </c>
      <c r="AD9" s="18"/>
      <c r="AE9" s="18"/>
      <c r="AF9" s="18"/>
      <c r="AG9" s="18"/>
      <c r="AH9" s="18"/>
      <c r="AI9" s="18"/>
      <c r="AJ9" s="18"/>
    </row>
    <row r="10" spans="1:36">
      <c r="A10" s="19" t="s">
        <v>47</v>
      </c>
      <c r="B10" s="20"/>
      <c r="C10" s="18"/>
      <c r="D10" s="18"/>
      <c r="E10" s="18"/>
      <c r="F10" s="18"/>
      <c r="G10" s="18"/>
      <c r="H10" s="18"/>
      <c r="I10" s="18" t="s">
        <v>48</v>
      </c>
      <c r="J10" s="18" t="s">
        <v>49</v>
      </c>
      <c r="K10" s="18" t="s">
        <v>50</v>
      </c>
      <c r="L10" s="18" t="s">
        <v>51</v>
      </c>
      <c r="M10" s="18" t="s">
        <v>52</v>
      </c>
      <c r="N10" s="18" t="s">
        <v>53</v>
      </c>
      <c r="O10" s="18" t="s">
        <v>54</v>
      </c>
      <c r="P10" s="18" t="s">
        <v>55</v>
      </c>
      <c r="Q10" s="18" t="s">
        <v>56</v>
      </c>
      <c r="R10" s="18" t="s">
        <v>57</v>
      </c>
      <c r="S10" s="18"/>
      <c r="T10" s="18"/>
      <c r="U10" s="18" t="s">
        <v>58</v>
      </c>
      <c r="V10" s="18"/>
      <c r="W10" s="18" t="s">
        <v>59</v>
      </c>
      <c r="X10" s="18" t="s">
        <v>60</v>
      </c>
      <c r="Y10" s="18" t="s">
        <v>61</v>
      </c>
      <c r="Z10" s="18" t="s">
        <v>62</v>
      </c>
      <c r="AA10" s="18" t="s">
        <v>63</v>
      </c>
      <c r="AB10" s="18" t="s">
        <v>64</v>
      </c>
      <c r="AC10" s="18" t="s">
        <v>65</v>
      </c>
      <c r="AD10" s="18"/>
      <c r="AE10" s="18"/>
      <c r="AF10" s="18"/>
      <c r="AG10" s="18"/>
      <c r="AH10" s="18"/>
      <c r="AI10" s="18"/>
      <c r="AJ10" s="18"/>
    </row>
    <row r="11" spans="1:36">
      <c r="A11" s="39" t="s">
        <v>66</v>
      </c>
      <c r="B11" s="40"/>
      <c r="C11" s="21">
        <v>35065</v>
      </c>
      <c r="D11" s="21">
        <v>35065</v>
      </c>
      <c r="E11" s="21">
        <v>35065</v>
      </c>
      <c r="F11" s="21">
        <v>35065</v>
      </c>
      <c r="G11" s="21">
        <v>35309</v>
      </c>
      <c r="H11" s="21">
        <v>35431</v>
      </c>
      <c r="I11" s="21">
        <v>35704</v>
      </c>
      <c r="J11" s="21">
        <v>35735</v>
      </c>
      <c r="K11" s="21">
        <v>36008</v>
      </c>
      <c r="L11" s="21">
        <v>36861</v>
      </c>
      <c r="M11" s="21">
        <v>36861</v>
      </c>
      <c r="N11" s="21">
        <v>36861</v>
      </c>
      <c r="O11" s="21">
        <v>36861</v>
      </c>
      <c r="P11" s="21">
        <v>38384</v>
      </c>
      <c r="Q11" s="21">
        <v>38384</v>
      </c>
      <c r="R11" s="21">
        <v>38384</v>
      </c>
      <c r="S11" s="21">
        <v>40452</v>
      </c>
      <c r="T11" s="21">
        <v>39417</v>
      </c>
      <c r="U11" s="21">
        <v>40452</v>
      </c>
      <c r="V11" s="21">
        <v>40452</v>
      </c>
      <c r="W11" s="21">
        <v>40452</v>
      </c>
      <c r="X11" s="21">
        <v>39965</v>
      </c>
      <c r="Y11" s="21">
        <v>38384</v>
      </c>
      <c r="Z11" s="21">
        <v>39417</v>
      </c>
      <c r="AA11" s="21">
        <v>39417</v>
      </c>
      <c r="AB11" s="21">
        <v>41000</v>
      </c>
      <c r="AC11" s="21">
        <v>40848</v>
      </c>
      <c r="AD11" s="21">
        <v>41487</v>
      </c>
      <c r="AE11" s="21">
        <v>41609</v>
      </c>
      <c r="AF11" s="21">
        <v>41487</v>
      </c>
      <c r="AG11" s="21">
        <v>41609</v>
      </c>
      <c r="AH11" s="21">
        <v>41487</v>
      </c>
      <c r="AI11" s="21">
        <v>41791</v>
      </c>
      <c r="AJ11" s="22"/>
    </row>
    <row r="12" spans="1:36">
      <c r="A12" s="39" t="s">
        <v>67</v>
      </c>
      <c r="B12" s="40"/>
      <c r="C12" s="21">
        <v>40513</v>
      </c>
      <c r="D12" s="21">
        <v>40513</v>
      </c>
      <c r="E12" s="21">
        <v>40513</v>
      </c>
      <c r="F12" s="21">
        <v>40513</v>
      </c>
      <c r="G12" s="21">
        <v>40756</v>
      </c>
      <c r="H12" s="21">
        <v>40878</v>
      </c>
      <c r="I12" s="21">
        <v>41153</v>
      </c>
      <c r="J12" s="21">
        <v>41183</v>
      </c>
      <c r="K12" s="21">
        <v>41456</v>
      </c>
      <c r="L12" s="21">
        <v>42309</v>
      </c>
      <c r="M12" s="21">
        <v>42309</v>
      </c>
      <c r="N12" s="21">
        <v>42309</v>
      </c>
      <c r="O12" s="21">
        <v>42309</v>
      </c>
      <c r="P12" s="21">
        <v>43860</v>
      </c>
      <c r="Q12" s="21">
        <v>43860</v>
      </c>
      <c r="R12" s="21">
        <v>43860</v>
      </c>
      <c r="S12" s="21">
        <v>45901</v>
      </c>
      <c r="T12" s="21">
        <v>44866</v>
      </c>
      <c r="U12" s="21">
        <v>45901</v>
      </c>
      <c r="V12" s="21">
        <v>45901</v>
      </c>
      <c r="W12" s="21">
        <v>45901</v>
      </c>
      <c r="X12" s="21">
        <v>41790</v>
      </c>
      <c r="Y12" s="21">
        <v>43831</v>
      </c>
      <c r="Z12" s="21" t="s">
        <v>68</v>
      </c>
      <c r="AA12" s="21" t="s">
        <v>68</v>
      </c>
      <c r="AB12" s="21">
        <v>46447</v>
      </c>
      <c r="AC12" s="21">
        <v>46296</v>
      </c>
      <c r="AD12" s="21">
        <v>46935</v>
      </c>
      <c r="AE12" s="21">
        <v>47058</v>
      </c>
      <c r="AF12" s="21">
        <v>45962</v>
      </c>
      <c r="AG12" s="21">
        <v>47058</v>
      </c>
      <c r="AH12" s="21">
        <v>46935</v>
      </c>
      <c r="AI12" s="21">
        <v>47239</v>
      </c>
      <c r="AJ12" s="21"/>
    </row>
    <row r="13" spans="1:36">
      <c r="A13" s="39" t="s">
        <v>69</v>
      </c>
      <c r="B13" s="40"/>
      <c r="C13" s="23">
        <v>180</v>
      </c>
      <c r="D13" s="23">
        <v>180</v>
      </c>
      <c r="E13" s="23">
        <v>180</v>
      </c>
      <c r="F13" s="23">
        <v>180</v>
      </c>
      <c r="G13" s="23">
        <v>180</v>
      </c>
      <c r="H13" s="23">
        <v>180</v>
      </c>
      <c r="I13" s="23">
        <v>180</v>
      </c>
      <c r="J13" s="23">
        <v>180</v>
      </c>
      <c r="K13" s="23">
        <v>180</v>
      </c>
      <c r="L13" s="23">
        <v>180</v>
      </c>
      <c r="M13" s="23">
        <v>180</v>
      </c>
      <c r="N13" s="23">
        <v>180</v>
      </c>
      <c r="O13" s="23">
        <v>180</v>
      </c>
      <c r="P13" s="23">
        <v>180</v>
      </c>
      <c r="Q13" s="23">
        <v>180</v>
      </c>
      <c r="R13" s="23">
        <v>180</v>
      </c>
      <c r="S13" s="23">
        <v>180</v>
      </c>
      <c r="T13" s="23">
        <v>180</v>
      </c>
      <c r="U13" s="23">
        <v>180</v>
      </c>
      <c r="V13" s="23">
        <v>180</v>
      </c>
      <c r="W13" s="23">
        <v>180</v>
      </c>
      <c r="X13" s="23">
        <v>60</v>
      </c>
      <c r="Y13" s="23">
        <v>180</v>
      </c>
      <c r="Z13" s="23">
        <v>180</v>
      </c>
      <c r="AA13" s="23">
        <v>180</v>
      </c>
      <c r="AB13" s="23">
        <v>180</v>
      </c>
      <c r="AC13" s="23">
        <v>180</v>
      </c>
      <c r="AD13" s="23">
        <v>180</v>
      </c>
      <c r="AE13" s="23">
        <v>180</v>
      </c>
      <c r="AF13" s="23">
        <v>144</v>
      </c>
      <c r="AG13" s="23">
        <v>180</v>
      </c>
      <c r="AH13" s="23">
        <v>180</v>
      </c>
      <c r="AI13" s="23">
        <v>180</v>
      </c>
      <c r="AJ13" s="23"/>
    </row>
    <row r="14" spans="1:36">
      <c r="A14" s="39" t="s">
        <v>70</v>
      </c>
      <c r="B14" s="40"/>
      <c r="C14" s="24">
        <v>24777</v>
      </c>
      <c r="D14" s="24">
        <v>123444</v>
      </c>
      <c r="E14" s="24">
        <v>180120.6</v>
      </c>
      <c r="F14" s="24">
        <v>203745.6</v>
      </c>
      <c r="G14" s="24">
        <v>180876.6</v>
      </c>
      <c r="H14" s="24">
        <v>193750.2</v>
      </c>
      <c r="I14" s="24">
        <v>223993.8</v>
      </c>
      <c r="J14" s="24">
        <v>230747.4</v>
      </c>
      <c r="K14" s="24">
        <v>386982</v>
      </c>
      <c r="L14" s="24">
        <v>264466.8</v>
      </c>
      <c r="M14" s="24">
        <v>324178.2</v>
      </c>
      <c r="N14" s="24">
        <v>74998.8</v>
      </c>
      <c r="O14" s="24">
        <v>49703.4</v>
      </c>
      <c r="P14" s="24">
        <f>68382.39+419.39</f>
        <v>68801.78</v>
      </c>
      <c r="Q14" s="24">
        <v>26720.05</v>
      </c>
      <c r="R14" s="24">
        <v>34193.78</v>
      </c>
      <c r="S14" s="24">
        <v>0</v>
      </c>
      <c r="T14" s="24">
        <v>0</v>
      </c>
      <c r="U14" s="24">
        <v>543593.80000000005</v>
      </c>
      <c r="V14" s="24">
        <v>0</v>
      </c>
      <c r="W14" s="24">
        <v>946863.98</v>
      </c>
      <c r="X14" s="24">
        <v>430374.57</v>
      </c>
      <c r="Y14" s="24">
        <v>145755.96</v>
      </c>
      <c r="Z14" s="25">
        <v>111521.26</v>
      </c>
      <c r="AA14" s="25">
        <v>402968.44</v>
      </c>
      <c r="AB14" s="25">
        <v>746139.72</v>
      </c>
      <c r="AC14" s="25">
        <v>636304.18999999994</v>
      </c>
      <c r="AD14" s="25">
        <v>250000</v>
      </c>
      <c r="AE14" s="25">
        <v>400000</v>
      </c>
      <c r="AF14" s="25">
        <v>100000</v>
      </c>
      <c r="AG14" s="25">
        <v>750000</v>
      </c>
      <c r="AH14" s="25">
        <v>550000</v>
      </c>
      <c r="AI14" s="25">
        <v>400000</v>
      </c>
      <c r="AJ14" s="24"/>
    </row>
    <row r="15" spans="1:36">
      <c r="A15" s="19"/>
      <c r="B15" s="20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4"/>
    </row>
    <row r="16" spans="1:36">
      <c r="A16" s="39" t="s">
        <v>71</v>
      </c>
      <c r="B16" s="40"/>
      <c r="C16" s="26">
        <v>137.65</v>
      </c>
      <c r="D16" s="26">
        <v>685.8</v>
      </c>
      <c r="E16" s="26">
        <v>1000.67</v>
      </c>
      <c r="F16" s="26">
        <v>1131.92</v>
      </c>
      <c r="G16" s="26">
        <v>1004.87</v>
      </c>
      <c r="H16" s="26">
        <v>1076.3900000000001</v>
      </c>
      <c r="I16" s="26">
        <v>1244.4100000000001</v>
      </c>
      <c r="J16" s="26">
        <v>1281.93</v>
      </c>
      <c r="K16" s="26">
        <v>2149.9</v>
      </c>
      <c r="L16" s="26">
        <v>1469.26</v>
      </c>
      <c r="M16" s="26">
        <v>1800.99</v>
      </c>
      <c r="N16" s="26">
        <v>416.66</v>
      </c>
      <c r="O16" s="26">
        <v>276.13</v>
      </c>
      <c r="P16" s="26">
        <v>382.23</v>
      </c>
      <c r="Q16" s="26">
        <v>148.44</v>
      </c>
      <c r="R16" s="26">
        <v>189.97</v>
      </c>
      <c r="S16" s="26">
        <v>0</v>
      </c>
      <c r="T16" s="26">
        <v>0</v>
      </c>
      <c r="U16" s="26">
        <v>3019.97</v>
      </c>
      <c r="V16" s="26">
        <v>0</v>
      </c>
      <c r="W16" s="26">
        <v>5260.36</v>
      </c>
      <c r="X16" s="26">
        <v>7172.91</v>
      </c>
      <c r="Y16" s="26">
        <v>809.76</v>
      </c>
      <c r="Z16" s="26">
        <f>+Z14/Z13</f>
        <v>619.56255555555549</v>
      </c>
      <c r="AA16" s="26">
        <v>2238.71</v>
      </c>
      <c r="AB16" s="26">
        <v>4145.22</v>
      </c>
      <c r="AC16" s="26">
        <v>3535.02</v>
      </c>
      <c r="AD16" s="26">
        <f>AD14/180</f>
        <v>1388.8888888888889</v>
      </c>
      <c r="AE16" s="26">
        <f>AE14/180</f>
        <v>2222.2222222222222</v>
      </c>
      <c r="AF16" s="26">
        <f>+AF14/AF13</f>
        <v>694.44444444444446</v>
      </c>
      <c r="AG16" s="26">
        <f t="shared" ref="AG16:AI16" si="0">+AG14/AG13</f>
        <v>4166.666666666667</v>
      </c>
      <c r="AH16" s="26">
        <f>AH14/180</f>
        <v>3055.5555555555557</v>
      </c>
      <c r="AI16" s="26">
        <f t="shared" si="0"/>
        <v>2222.2222222222222</v>
      </c>
      <c r="AJ16" s="27"/>
    </row>
    <row r="17" spans="1:49" ht="13.5" thickBot="1">
      <c r="A17" s="41" t="s">
        <v>72</v>
      </c>
      <c r="B17" s="42"/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1244.4100000000001</v>
      </c>
      <c r="J17" s="28">
        <v>1281.93</v>
      </c>
      <c r="K17" s="28">
        <v>2149.9</v>
      </c>
      <c r="L17" s="28">
        <v>1469.26</v>
      </c>
      <c r="M17" s="28">
        <v>1800.99</v>
      </c>
      <c r="N17" s="28">
        <v>416.66</v>
      </c>
      <c r="O17" s="28">
        <v>276.13</v>
      </c>
      <c r="P17" s="28">
        <v>382.23</v>
      </c>
      <c r="Q17" s="28">
        <v>148.44</v>
      </c>
      <c r="R17" s="28">
        <v>189.97</v>
      </c>
      <c r="S17" s="28">
        <v>0</v>
      </c>
      <c r="T17" s="28">
        <v>0</v>
      </c>
      <c r="U17" s="28">
        <v>3019.97</v>
      </c>
      <c r="V17" s="28">
        <v>0</v>
      </c>
      <c r="W17" s="28">
        <v>5260.36</v>
      </c>
      <c r="X17" s="28">
        <f>+X14/60</f>
        <v>7172.9094999999998</v>
      </c>
      <c r="Y17" s="28">
        <v>809.76</v>
      </c>
      <c r="Z17" s="28">
        <v>619.55999999999995</v>
      </c>
      <c r="AA17" s="28">
        <v>2238.71</v>
      </c>
      <c r="AB17" s="28">
        <v>4145.22</v>
      </c>
      <c r="AC17" s="28">
        <v>3535.02</v>
      </c>
      <c r="AD17" s="28">
        <f>AD16</f>
        <v>1388.8888888888889</v>
      </c>
      <c r="AE17" s="28">
        <f>AE16</f>
        <v>2222.2222222222222</v>
      </c>
      <c r="AF17" s="28">
        <f>+AF16</f>
        <v>694.44444444444446</v>
      </c>
      <c r="AG17" s="28">
        <f t="shared" ref="AG17:AI17" si="1">+AG16</f>
        <v>4166.666666666667</v>
      </c>
      <c r="AH17" s="28">
        <f>AH16</f>
        <v>3055.5555555555557</v>
      </c>
      <c r="AI17" s="28">
        <f t="shared" si="1"/>
        <v>2222.2222222222222</v>
      </c>
      <c r="AJ17" s="29" t="s">
        <v>73</v>
      </c>
    </row>
    <row r="18" spans="1:49" ht="13.5" thickTop="1">
      <c r="A18" s="30">
        <v>40178</v>
      </c>
      <c r="B18" s="35" t="s">
        <v>75</v>
      </c>
      <c r="C18" s="43">
        <v>1651.8</v>
      </c>
      <c r="D18" s="43">
        <v>8229.6</v>
      </c>
      <c r="E18" s="43">
        <v>12008.04</v>
      </c>
      <c r="F18" s="43">
        <v>13583.04</v>
      </c>
      <c r="G18" s="43">
        <v>20097.400000000001</v>
      </c>
      <c r="H18" s="43">
        <v>25833.360000000001</v>
      </c>
      <c r="I18" s="43">
        <v>41065.53</v>
      </c>
      <c r="J18" s="43">
        <v>43585.62</v>
      </c>
      <c r="K18" s="43">
        <v>92445.7</v>
      </c>
      <c r="L18" s="43">
        <v>104317.46</v>
      </c>
      <c r="M18" s="43">
        <v>127870.29</v>
      </c>
      <c r="N18" s="43">
        <v>29582.86</v>
      </c>
      <c r="O18" s="43">
        <v>19605.23</v>
      </c>
      <c r="P18" s="43">
        <v>46249.83</v>
      </c>
      <c r="Q18" s="43">
        <v>17961.240000000002</v>
      </c>
      <c r="R18" s="43">
        <v>22986.37</v>
      </c>
      <c r="S18" s="43"/>
      <c r="T18" s="43"/>
      <c r="U18" s="43"/>
      <c r="V18" s="43"/>
      <c r="W18" s="43"/>
      <c r="X18" s="43">
        <v>380164.23</v>
      </c>
      <c r="Y18" s="43">
        <v>97980.96</v>
      </c>
      <c r="Z18" s="43">
        <v>96031.8</v>
      </c>
      <c r="AA18" s="43">
        <v>347000.05</v>
      </c>
      <c r="AB18" s="26"/>
      <c r="AC18" s="26"/>
      <c r="AD18" s="26"/>
      <c r="AE18" s="26"/>
      <c r="AF18" s="26"/>
      <c r="AG18" s="26"/>
      <c r="AH18" s="26"/>
      <c r="AI18" s="26"/>
      <c r="AJ18" s="34">
        <f>SUM(C18:AI18)</f>
        <v>1548250.4100000001</v>
      </c>
      <c r="AL18" s="6"/>
    </row>
    <row r="19" spans="1:49">
      <c r="A19" s="36">
        <f>+A18+31</f>
        <v>40209</v>
      </c>
      <c r="B19" s="31" t="s">
        <v>74</v>
      </c>
      <c r="C19" s="32">
        <f>IF(OR($A19&lt;C$11,$A19&gt;C$12),0,IF($A19=C$12,-C18,-C$16))</f>
        <v>-137.65</v>
      </c>
      <c r="D19" s="32">
        <f>IF(OR($A19&lt;D$11,$A19&gt;D$12),0,IF($A19=D$12,-D18,-D$16))</f>
        <v>-685.8</v>
      </c>
      <c r="E19" s="32">
        <f>IF(OR($A19&lt;E$11,$A19&gt;E$12),0,IF($A19=E$12,-E18,-E$16))</f>
        <v>-1000.67</v>
      </c>
      <c r="F19" s="32">
        <f>IF(OR($A19&lt;F$11,$A19&gt;F$12),0,IF($A19=F$12,-F18,-F$16))</f>
        <v>-1131.92</v>
      </c>
      <c r="G19" s="32">
        <f>IF(OR($A19&lt;G$11,$A19&gt;G$12),0,IF($A19=G$12,-G18,-G$16))</f>
        <v>-1004.87</v>
      </c>
      <c r="H19" s="32">
        <f>IF(OR($A19&lt;H$11,$A19&gt;H$12),0,IF($A19=H$12,-H18,-H$16))</f>
        <v>-1076.3900000000001</v>
      </c>
      <c r="I19" s="32">
        <f>IF(OR($A19&lt;I$11,$A19&gt;I$12),0,IF($A19=I$12,-I18,-I$16))</f>
        <v>-1244.4100000000001</v>
      </c>
      <c r="J19" s="32">
        <f>IF(OR($A19&lt;J$11,$A19&gt;J$12),0,IF($A19=J$12,-J18,-J$16))</f>
        <v>-1281.93</v>
      </c>
      <c r="K19" s="32">
        <f>IF(OR($A19&lt;K$11,$A19&gt;K$12),0,IF($A19=K$12,-K18,-K$16))</f>
        <v>-2149.9</v>
      </c>
      <c r="L19" s="32">
        <f>IF(OR($A19&lt;L$11,$A19&gt;L$12),0,IF($A19=L$12,-L18,-L$16))</f>
        <v>-1469.26</v>
      </c>
      <c r="M19" s="32">
        <f>IF(OR($A19&lt;M$11,$A19&gt;M$12),0,IF($A19=M$12,-M18,-M$16))</f>
        <v>-1800.99</v>
      </c>
      <c r="N19" s="32">
        <f>IF(OR($A19&lt;N$11,$A19&gt;N$12),0,IF($A19=N$12,-N18,-N$16))</f>
        <v>-416.66</v>
      </c>
      <c r="O19" s="32">
        <f>IF(OR($A19&lt;O$11,$A19&gt;O$12),0,IF($A19=O$12,-O18,-O$16))</f>
        <v>-276.13</v>
      </c>
      <c r="P19" s="32">
        <f>IF(OR($A19&lt;P$11,$A19&gt;P$12),0,IF($A19=P$12,-P18,-P$16))</f>
        <v>-382.23</v>
      </c>
      <c r="Q19" s="32">
        <f>IF(OR($A19&lt;Q$11,$A19&gt;Q$12),0,IF($A19=Q$12,-Q18,-Q$16))</f>
        <v>-148.44</v>
      </c>
      <c r="R19" s="32">
        <f>IF(OR($A19&lt;R$11,$A19&gt;R$12),0,IF($A19=R$12,-R18,-R$16))</f>
        <v>-189.97</v>
      </c>
      <c r="S19" s="26"/>
      <c r="T19" s="26"/>
      <c r="U19" s="26"/>
      <c r="V19" s="26"/>
      <c r="W19" s="26"/>
      <c r="X19" s="32">
        <f>IF(OR($A19&lt;X$11,$A19&gt;X$12),0,IF($A19=X$12,-X18,-X$16))</f>
        <v>-7172.91</v>
      </c>
      <c r="Y19" s="32">
        <f>IF(OR($A19&lt;Y$11,$A19&gt;Y$12),0,IF($A19=Y$12,-Y18,-Y$16))</f>
        <v>-809.76</v>
      </c>
      <c r="Z19" s="32">
        <f>IF(OR($A19&lt;Z$11,$A19&gt;Z$12),0,IF($A19=Z$12,-Z18,-Z$16))</f>
        <v>-619.56255555555549</v>
      </c>
      <c r="AA19" s="32">
        <f>IF(OR($A19&lt;AA$11,$A19&gt;AA$12),0,IF($A19=AA$12,-AA18,-AA$16))</f>
        <v>-2238.71</v>
      </c>
      <c r="AB19" s="26"/>
      <c r="AC19" s="26"/>
      <c r="AD19" s="26"/>
      <c r="AE19" s="26"/>
      <c r="AF19" s="26"/>
      <c r="AG19" s="26"/>
      <c r="AH19" s="26"/>
      <c r="AI19" s="26"/>
      <c r="AJ19" s="34">
        <f>SUM(C19:AI19)</f>
        <v>-25238.162555555551</v>
      </c>
    </row>
    <row r="20" spans="1:49">
      <c r="A20" s="30">
        <v>40179</v>
      </c>
      <c r="B20" s="35" t="s">
        <v>75</v>
      </c>
      <c r="C20" s="34">
        <f>+C18+C19</f>
        <v>1514.1499999999999</v>
      </c>
      <c r="D20" s="34">
        <v>7543.800000000002</v>
      </c>
      <c r="E20" s="34">
        <v>11007.369999999999</v>
      </c>
      <c r="F20" s="34">
        <v>12451.119999999999</v>
      </c>
      <c r="G20" s="34">
        <f>+G18+G19</f>
        <v>19092.530000000002</v>
      </c>
      <c r="H20" s="34">
        <f>+H18+H19</f>
        <v>24756.97</v>
      </c>
      <c r="I20" s="34">
        <f t="shared" ref="I20" si="2">+I22-I21</f>
        <v>39821.120000000017</v>
      </c>
      <c r="J20" s="34">
        <f t="shared" ref="J20" si="3">+J22-J21</f>
        <v>42303.69</v>
      </c>
      <c r="K20" s="34">
        <f t="shared" ref="K20" si="4">+K22-K21</f>
        <v>90295.799999999959</v>
      </c>
      <c r="L20" s="34">
        <f t="shared" ref="L20" si="5">+L22-L21</f>
        <v>102848.19999999988</v>
      </c>
      <c r="M20" s="34">
        <f t="shared" ref="M20" si="6">+M22-M21</f>
        <v>126069.30000000016</v>
      </c>
      <c r="N20" s="34">
        <f t="shared" ref="N20" si="7">+N22-N21</f>
        <v>29166.199999999997</v>
      </c>
      <c r="O20" s="34">
        <f t="shared" ref="O20" si="8">+O22-O21</f>
        <v>19329.099999999995</v>
      </c>
      <c r="P20" s="34">
        <f t="shared" ref="P20" si="9">+P22-P21</f>
        <v>45867.600000000093</v>
      </c>
      <c r="Q20" s="34">
        <f t="shared" ref="Q20" si="10">+Q22-Q21</f>
        <v>17812.8</v>
      </c>
      <c r="R20" s="34">
        <f t="shared" ref="R20" si="11">+R22-R21</f>
        <v>22796.400000000034</v>
      </c>
      <c r="S20" s="34">
        <f t="shared" ref="S20" si="12">+S22-S21</f>
        <v>0</v>
      </c>
      <c r="T20" s="34">
        <f t="shared" ref="T20" si="13">+T22-T21</f>
        <v>0</v>
      </c>
      <c r="U20" s="34"/>
      <c r="V20" s="34">
        <f t="shared" ref="V20" si="14">+V22-V21</f>
        <v>0</v>
      </c>
      <c r="W20" s="34"/>
      <c r="X20" s="34">
        <f t="shared" ref="X20" si="15">+X22-X21</f>
        <v>372991.28999999963</v>
      </c>
      <c r="Y20" s="34">
        <f t="shared" ref="Y20" si="16">+Y22-Y21</f>
        <v>97171.199999999837</v>
      </c>
      <c r="Z20" s="34">
        <f>+Z18+Z19</f>
        <v>95412.237444444443</v>
      </c>
      <c r="AA20" s="34">
        <f t="shared" ref="AA20" si="17">+AA22-AA21</f>
        <v>344761.34000000061</v>
      </c>
      <c r="AB20" s="34"/>
      <c r="AC20" s="34"/>
      <c r="AD20" s="34"/>
      <c r="AE20" s="34"/>
      <c r="AF20" s="34"/>
      <c r="AG20" s="34"/>
      <c r="AH20" s="34"/>
      <c r="AI20" s="34"/>
      <c r="AJ20" s="34">
        <f t="shared" ref="AJ20:AJ83" si="18">SUM(C20:AI20)</f>
        <v>1523012.2174444448</v>
      </c>
    </row>
    <row r="21" spans="1:49">
      <c r="A21" s="36">
        <f>+A20+31</f>
        <v>40210</v>
      </c>
      <c r="B21" s="31" t="s">
        <v>74</v>
      </c>
      <c r="C21" s="32">
        <f>IF(OR($A21&lt;C$11,$A21&gt;C$12),0,IF($A21=C$12,-C20,-C$16))</f>
        <v>-137.65</v>
      </c>
      <c r="D21" s="32">
        <f>IF(OR($A21&lt;D$11,$A21&gt;D$12),0,IF($A21=D$12,-D20,-D$16))</f>
        <v>-685.8</v>
      </c>
      <c r="E21" s="32">
        <f>IF(OR($A21&lt;E$11,$A21&gt;E$12),0,IF($A21=E$12,-E20,-E$16))</f>
        <v>-1000.67</v>
      </c>
      <c r="F21" s="32">
        <f>IF(OR($A21&lt;F$11,$A21&gt;F$12),0,IF($A21=F$12,-F20,-F$16))</f>
        <v>-1131.92</v>
      </c>
      <c r="G21" s="32">
        <f>IF(OR($A21&lt;G$11,$A21&gt;G$12),0,IF($A21=G$12,-G20,-G$16))</f>
        <v>-1004.87</v>
      </c>
      <c r="H21" s="32">
        <f>IF(OR($A21&lt;H$11,$A21&gt;H$12),0,IF($A21=H$12,-H20,-H$16))</f>
        <v>-1076.3900000000001</v>
      </c>
      <c r="I21" s="32">
        <f>IF(OR($A21&lt;I$11,$A21&gt;I$12),0,IF($A21=I$12,-I20,-I$16))</f>
        <v>-1244.4100000000001</v>
      </c>
      <c r="J21" s="32">
        <f>IF(OR($A21&lt;J$11,$A21&gt;J$12),0,IF($A21=J$12,-J20,-J$16))</f>
        <v>-1281.93</v>
      </c>
      <c r="K21" s="32">
        <f>IF(OR($A21&lt;K$11,$A21&gt;K$12),0,IF($A21=K$12,-K20,-K$16))</f>
        <v>-2149.9</v>
      </c>
      <c r="L21" s="32">
        <f>IF(OR($A21&lt;L$11,$A21&gt;L$12),0,IF($A21=L$12,-L20,-L$16))</f>
        <v>-1469.26</v>
      </c>
      <c r="M21" s="32">
        <f>IF(OR($A21&lt;M$11,$A21&gt;M$12),0,IF($A21=M$12,-M20,-M$16))</f>
        <v>-1800.99</v>
      </c>
      <c r="N21" s="32">
        <f>IF(OR($A21&lt;N$11,$A21&gt;N$12),0,IF($A21=N$12,-N20,-N$16))</f>
        <v>-416.66</v>
      </c>
      <c r="O21" s="32">
        <f>IF(OR($A21&lt;O$11,$A21&gt;O$12),0,IF($A21=O$12,-O20,-O$16))</f>
        <v>-276.13</v>
      </c>
      <c r="P21" s="32">
        <f>IF(OR($A21&lt;P$11,$A21&gt;P$12),0,IF($A21=P$12,-P20,-P$16))</f>
        <v>-382.23</v>
      </c>
      <c r="Q21" s="32">
        <f>IF(OR($A21&lt;Q$11,$A21&gt;Q$12),0,IF($A21=Q$12,-Q20,-Q$16))</f>
        <v>-148.44</v>
      </c>
      <c r="R21" s="32">
        <f>IF(OR($A21&lt;R$11,$A21&gt;R$12),0,IF($A21=R$12,-R20,-R$16))</f>
        <v>-189.97</v>
      </c>
      <c r="S21" s="32">
        <f>IF(OR($A21&lt;S$11,$A21&gt;S$12),0,IF($A21=S$12,-S20,-S$16))</f>
        <v>0</v>
      </c>
      <c r="T21" s="32">
        <f>IF(OR($A21&lt;T$11,$A21&gt;T$12),0,IF($A21=T$12,-T20,-T$16))</f>
        <v>0</v>
      </c>
      <c r="U21" s="32"/>
      <c r="V21" s="32">
        <f>IF(OR($A21&lt;V$11,$A21&gt;V$12),0,IF($A21=V$12,-V20,-V$16))</f>
        <v>0</v>
      </c>
      <c r="W21" s="32"/>
      <c r="X21" s="32">
        <f>IF(OR($A21&lt;X$11,$A21&gt;X$12),0,IF($A21=X$12,-X20,-X$16))</f>
        <v>-7172.91</v>
      </c>
      <c r="Y21" s="32">
        <f>IF(OR($A21&lt;Y$11,$A21&gt;Y$12),0,IF($A21=Y$12,-Y20,-Y$16))</f>
        <v>-809.76</v>
      </c>
      <c r="Z21" s="32">
        <f>IF(OR($A21&lt;Z$11,$A21&gt;Z$12),0,IF($A21=Z$12,-Z20,-Z$16))</f>
        <v>-619.56255555555549</v>
      </c>
      <c r="AA21" s="32">
        <f>IF(OR($A21&lt;AA$11,$A21&gt;AA$12),0,IF($A21=AA$12,-AA20,-AA$16))</f>
        <v>-2238.71</v>
      </c>
      <c r="AB21" s="32"/>
      <c r="AC21" s="32"/>
      <c r="AD21" s="33"/>
      <c r="AE21" s="33"/>
      <c r="AF21" s="33"/>
      <c r="AG21" s="33"/>
      <c r="AH21" s="33"/>
      <c r="AI21" s="33"/>
      <c r="AJ21" s="34">
        <f t="shared" si="18"/>
        <v>-25238.162555555551</v>
      </c>
    </row>
    <row r="22" spans="1:49">
      <c r="A22" s="30">
        <v>40210</v>
      </c>
      <c r="B22" s="35" t="s">
        <v>75</v>
      </c>
      <c r="C22" s="34">
        <f>+C20+C21</f>
        <v>1376.4999999999998</v>
      </c>
      <c r="D22" s="34">
        <f t="shared" ref="D22:H22" si="19">+D20+D21</f>
        <v>6858.0000000000018</v>
      </c>
      <c r="E22" s="34">
        <f t="shared" si="19"/>
        <v>10006.699999999999</v>
      </c>
      <c r="F22" s="34">
        <f t="shared" si="19"/>
        <v>11319.199999999999</v>
      </c>
      <c r="G22" s="34">
        <f t="shared" si="19"/>
        <v>18087.660000000003</v>
      </c>
      <c r="H22" s="34">
        <f t="shared" si="19"/>
        <v>23680.58</v>
      </c>
      <c r="I22" s="34">
        <f t="shared" ref="I22" si="20">+I24-I23</f>
        <v>38576.710000000014</v>
      </c>
      <c r="J22" s="34">
        <f t="shared" ref="J22" si="21">+J24-J23</f>
        <v>41021.760000000002</v>
      </c>
      <c r="K22" s="34">
        <f t="shared" ref="K22" si="22">+K24-K23</f>
        <v>88145.899999999965</v>
      </c>
      <c r="L22" s="34">
        <f t="shared" ref="L22" si="23">+L24-L23</f>
        <v>101378.93999999989</v>
      </c>
      <c r="M22" s="34">
        <f t="shared" ref="M22" si="24">+M24-M23</f>
        <v>124268.31000000016</v>
      </c>
      <c r="N22" s="34">
        <f t="shared" ref="N22" si="25">+N24-N23</f>
        <v>28749.539999999997</v>
      </c>
      <c r="O22" s="34">
        <f t="shared" ref="O22" si="26">+O24-O23</f>
        <v>19052.969999999994</v>
      </c>
      <c r="P22" s="34">
        <f t="shared" ref="P22" si="27">+P24-P23</f>
        <v>45485.37000000009</v>
      </c>
      <c r="Q22" s="34">
        <f t="shared" ref="Q22" si="28">+Q24-Q23</f>
        <v>17664.36</v>
      </c>
      <c r="R22" s="34">
        <f t="shared" ref="R22" si="29">+R24-R23</f>
        <v>22606.430000000033</v>
      </c>
      <c r="S22" s="34">
        <f t="shared" ref="S22" si="30">+S24-S23</f>
        <v>0</v>
      </c>
      <c r="T22" s="34">
        <f t="shared" ref="T22" si="31">+T24-T23</f>
        <v>0</v>
      </c>
      <c r="U22" s="34"/>
      <c r="V22" s="34">
        <f t="shared" ref="V22" si="32">+V24-V23</f>
        <v>0</v>
      </c>
      <c r="W22" s="34"/>
      <c r="X22" s="34">
        <f t="shared" ref="X22" si="33">+X24-X23</f>
        <v>365818.37999999966</v>
      </c>
      <c r="Y22" s="34">
        <f t="shared" ref="Y22" si="34">+Y24-Y23</f>
        <v>96361.439999999842</v>
      </c>
      <c r="Z22" s="34">
        <f>+Z20+Z21</f>
        <v>94792.674888888883</v>
      </c>
      <c r="AA22" s="34">
        <f t="shared" ref="AA22" si="35">+AA24-AA23</f>
        <v>342522.63000000059</v>
      </c>
      <c r="AB22" s="34"/>
      <c r="AC22" s="34"/>
      <c r="AD22" s="34"/>
      <c r="AE22" s="34"/>
      <c r="AF22" s="34"/>
      <c r="AG22" s="34"/>
      <c r="AH22" s="34"/>
      <c r="AI22" s="34"/>
      <c r="AJ22" s="34">
        <f t="shared" si="18"/>
        <v>1497774.0548888892</v>
      </c>
    </row>
    <row r="23" spans="1:49">
      <c r="A23" s="36">
        <f>+A22+31</f>
        <v>40241</v>
      </c>
      <c r="B23" s="31" t="s">
        <v>74</v>
      </c>
      <c r="C23" s="32">
        <f>IF(OR($A23&lt;C$11,$A23&gt;C$12),0,IF($A23=C$12,-C22,-C$16))</f>
        <v>-137.65</v>
      </c>
      <c r="D23" s="32">
        <f>IF(OR($A23&lt;D$11,$A23&gt;D$12),0,IF($A23=D$12,-D22,-D$16))</f>
        <v>-685.8</v>
      </c>
      <c r="E23" s="32">
        <f>IF(OR($A23&lt;E$11,$A23&gt;E$12),0,IF($A23=E$12,-E22,-E$16))</f>
        <v>-1000.67</v>
      </c>
      <c r="F23" s="32">
        <f>IF(OR($A23&lt;F$11,$A23&gt;F$12),0,IF($A23=F$12,-F22,-F$16))</f>
        <v>-1131.92</v>
      </c>
      <c r="G23" s="32">
        <f>IF(OR($A23&lt;G$11,$A23&gt;G$12),0,IF($A23=G$12,-G22,-G$16))</f>
        <v>-1004.87</v>
      </c>
      <c r="H23" s="32">
        <f>IF(OR($A23&lt;H$11,$A23&gt;H$12),0,IF($A23=H$12,-H22,-H$16))</f>
        <v>-1076.3900000000001</v>
      </c>
      <c r="I23" s="32">
        <f>IF(OR($A23&lt;I$11,$A23&gt;I$12),0,IF($A23=I$12,-I22,-I$16))</f>
        <v>-1244.4100000000001</v>
      </c>
      <c r="J23" s="32">
        <f>IF(OR($A23&lt;J$11,$A23&gt;J$12),0,IF($A23=J$12,-J22,-J$16))</f>
        <v>-1281.93</v>
      </c>
      <c r="K23" s="32">
        <f>IF(OR($A23&lt;K$11,$A23&gt;K$12),0,IF($A23=K$12,-K22,-K$16))</f>
        <v>-2149.9</v>
      </c>
      <c r="L23" s="32">
        <f>IF(OR($A23&lt;L$11,$A23&gt;L$12),0,IF($A23=L$12,-L22,-L$16))</f>
        <v>-1469.26</v>
      </c>
      <c r="M23" s="32">
        <f>IF(OR($A23&lt;M$11,$A23&gt;M$12),0,IF($A23=M$12,-M22,-M$16))</f>
        <v>-1800.99</v>
      </c>
      <c r="N23" s="32">
        <f>IF(OR($A23&lt;N$11,$A23&gt;N$12),0,IF($A23=N$12,-N22,-N$16))</f>
        <v>-416.66</v>
      </c>
      <c r="O23" s="32">
        <f>IF(OR($A23&lt;O$11,$A23&gt;O$12),0,IF($A23=O$12,-O22,-O$16))</f>
        <v>-276.13</v>
      </c>
      <c r="P23" s="32">
        <f>IF(OR($A23&lt;P$11,$A23&gt;P$12),0,IF($A23=P$12,-P22,-P$16))</f>
        <v>-382.23</v>
      </c>
      <c r="Q23" s="32">
        <f>IF(OR($A23&lt;Q$11,$A23&gt;Q$12),0,IF($A23=Q$12,-Q22,-Q$16))</f>
        <v>-148.44</v>
      </c>
      <c r="R23" s="32">
        <f>IF(OR($A23&lt;R$11,$A23&gt;R$12),0,IF($A23=R$12,-R22,-R$16))</f>
        <v>-189.97</v>
      </c>
      <c r="S23" s="32">
        <f>IF(OR($A23&lt;S$11,$A23&gt;S$12),0,IF($A23=S$12,-S22,-S$16))</f>
        <v>0</v>
      </c>
      <c r="T23" s="32">
        <f>IF(OR($A23&lt;T$11,$A23&gt;T$12),0,IF($A23=T$12,-T22,-T$16))</f>
        <v>0</v>
      </c>
      <c r="U23" s="32"/>
      <c r="V23" s="32">
        <f>IF(OR($A23&lt;V$11,$A23&gt;V$12),0,IF($A23=V$12,-V22,-V$16))</f>
        <v>0</v>
      </c>
      <c r="W23" s="32"/>
      <c r="X23" s="32">
        <f>IF(OR($A23&lt;X$11,$A23&gt;X$12),0,IF($A23=X$12,-X22,-X$16))</f>
        <v>-7172.91</v>
      </c>
      <c r="Y23" s="32">
        <f>IF(OR($A23&lt;Y$11,$A23&gt;Y$12),0,IF($A23=Y$12,-Y22,-Y$16))</f>
        <v>-809.76</v>
      </c>
      <c r="Z23" s="32">
        <f>IF(OR($A23&lt;Z$11,$A23&gt;Z$12),0,IF($A23=Z$12,-Z22,-Z$16))</f>
        <v>-619.56255555555549</v>
      </c>
      <c r="AA23" s="32">
        <f>IF(OR($A23&lt;AA$11,$A23&gt;AA$12),0,IF($A23=AA$12,-AA22,-AA$16))</f>
        <v>-2238.71</v>
      </c>
      <c r="AB23" s="32"/>
      <c r="AC23" s="32"/>
      <c r="AD23" s="33"/>
      <c r="AE23" s="33"/>
      <c r="AF23" s="33"/>
      <c r="AG23" s="33"/>
      <c r="AH23" s="33"/>
      <c r="AI23" s="33"/>
      <c r="AJ23" s="34">
        <f t="shared" si="18"/>
        <v>-25238.162555555551</v>
      </c>
    </row>
    <row r="24" spans="1:49">
      <c r="A24" s="30">
        <v>40238</v>
      </c>
      <c r="B24" s="35" t="s">
        <v>75</v>
      </c>
      <c r="C24" s="34">
        <f>+C22+C23</f>
        <v>1238.8499999999997</v>
      </c>
      <c r="D24" s="34">
        <f t="shared" ref="D24" si="36">+D22+D23</f>
        <v>6172.2000000000016</v>
      </c>
      <c r="E24" s="34">
        <f t="shared" ref="E24" si="37">+E22+E23</f>
        <v>9006.0299999999988</v>
      </c>
      <c r="F24" s="34">
        <f t="shared" ref="F24" si="38">+F22+F23</f>
        <v>10187.279999999999</v>
      </c>
      <c r="G24" s="34">
        <f t="shared" ref="G24" si="39">+G22+G23</f>
        <v>17082.790000000005</v>
      </c>
      <c r="H24" s="34">
        <f t="shared" ref="H24" si="40">+H22+H23</f>
        <v>22604.190000000002</v>
      </c>
      <c r="I24" s="34">
        <f t="shared" ref="I24" si="41">+I26-I25</f>
        <v>37332.30000000001</v>
      </c>
      <c r="J24" s="34">
        <f t="shared" ref="J24" si="42">+J26-J25</f>
        <v>39739.83</v>
      </c>
      <c r="K24" s="34">
        <f t="shared" ref="K24" si="43">+K26-K25</f>
        <v>85995.999999999971</v>
      </c>
      <c r="L24" s="34">
        <f t="shared" ref="L24" si="44">+L26-L25</f>
        <v>99909.679999999891</v>
      </c>
      <c r="M24" s="34">
        <f t="shared" ref="M24" si="45">+M26-M25</f>
        <v>122467.32000000015</v>
      </c>
      <c r="N24" s="34">
        <f t="shared" ref="N24" si="46">+N26-N25</f>
        <v>28332.879999999997</v>
      </c>
      <c r="O24" s="34">
        <f t="shared" ref="O24" si="47">+O26-O25</f>
        <v>18776.839999999993</v>
      </c>
      <c r="P24" s="34">
        <f t="shared" ref="P24" si="48">+P26-P25</f>
        <v>45103.140000000087</v>
      </c>
      <c r="Q24" s="34">
        <f t="shared" ref="Q24" si="49">+Q26-Q25</f>
        <v>17515.920000000002</v>
      </c>
      <c r="R24" s="34">
        <f t="shared" ref="R24" si="50">+R26-R25</f>
        <v>22416.460000000032</v>
      </c>
      <c r="S24" s="34">
        <f t="shared" ref="S24" si="51">+S26-S25</f>
        <v>0</v>
      </c>
      <c r="T24" s="34">
        <f t="shared" ref="T24" si="52">+T26-T25</f>
        <v>0</v>
      </c>
      <c r="U24" s="34"/>
      <c r="V24" s="34">
        <f t="shared" ref="V24" si="53">+V26-V25</f>
        <v>0</v>
      </c>
      <c r="W24" s="34"/>
      <c r="X24" s="34">
        <f t="shared" ref="X24" si="54">+X26-X25</f>
        <v>358645.46999999968</v>
      </c>
      <c r="Y24" s="34">
        <f t="shared" ref="Y24" si="55">+Y26-Y25</f>
        <v>95551.679999999847</v>
      </c>
      <c r="Z24" s="34">
        <f>+Z22+Z23</f>
        <v>94173.112333333323</v>
      </c>
      <c r="AA24" s="34">
        <f t="shared" ref="AA24" si="56">+AA26-AA25</f>
        <v>340283.92000000057</v>
      </c>
      <c r="AB24" s="34"/>
      <c r="AC24" s="34"/>
      <c r="AD24" s="34"/>
      <c r="AE24" s="34"/>
      <c r="AF24" s="34"/>
      <c r="AG24" s="34"/>
      <c r="AH24" s="34"/>
      <c r="AI24" s="34"/>
      <c r="AJ24" s="34">
        <f t="shared" si="18"/>
        <v>1472535.8923333336</v>
      </c>
    </row>
    <row r="25" spans="1:49">
      <c r="A25" s="36">
        <f>+A24+31</f>
        <v>40269</v>
      </c>
      <c r="B25" s="31" t="s">
        <v>74</v>
      </c>
      <c r="C25" s="32">
        <f>IF(OR($A25&lt;C$11,$A25&gt;C$12),0,IF($A25=C$12,-C24,-C$16))</f>
        <v>-137.65</v>
      </c>
      <c r="D25" s="32">
        <f>IF(OR($A25&lt;D$11,$A25&gt;D$12),0,IF($A25=D$12,-D24,-D$16))</f>
        <v>-685.8</v>
      </c>
      <c r="E25" s="32">
        <f>IF(OR($A25&lt;E$11,$A25&gt;E$12),0,IF($A25=E$12,-E24,-E$16))</f>
        <v>-1000.67</v>
      </c>
      <c r="F25" s="32">
        <f>IF(OR($A25&lt;F$11,$A25&gt;F$12),0,IF($A25=F$12,-F24,-F$16))</f>
        <v>-1131.92</v>
      </c>
      <c r="G25" s="32">
        <f>IF(OR($A25&lt;G$11,$A25&gt;G$12),0,IF($A25=G$12,-G24,-G$16))</f>
        <v>-1004.87</v>
      </c>
      <c r="H25" s="32">
        <f>IF(OR($A25&lt;H$11,$A25&gt;H$12),0,IF($A25=H$12,-H24,-H$16))</f>
        <v>-1076.3900000000001</v>
      </c>
      <c r="I25" s="32">
        <f>IF(OR($A25&lt;I$11,$A25&gt;I$12),0,IF($A25=I$12,-I24,-I$16))</f>
        <v>-1244.4100000000001</v>
      </c>
      <c r="J25" s="32">
        <f>IF(OR($A25&lt;J$11,$A25&gt;J$12),0,IF($A25=J$12,-J24,-J$16))</f>
        <v>-1281.93</v>
      </c>
      <c r="K25" s="32">
        <f>IF(OR($A25&lt;K$11,$A25&gt;K$12),0,IF($A25=K$12,-K24,-K$16))</f>
        <v>-2149.9</v>
      </c>
      <c r="L25" s="32">
        <f>IF(OR($A25&lt;L$11,$A25&gt;L$12),0,IF($A25=L$12,-L24,-L$16))</f>
        <v>-1469.26</v>
      </c>
      <c r="M25" s="32">
        <f>IF(OR($A25&lt;M$11,$A25&gt;M$12),0,IF($A25=M$12,-M24,-M$16))</f>
        <v>-1800.99</v>
      </c>
      <c r="N25" s="32">
        <f>IF(OR($A25&lt;N$11,$A25&gt;N$12),0,IF($A25=N$12,-N24,-N$16))</f>
        <v>-416.66</v>
      </c>
      <c r="O25" s="32">
        <f>IF(OR($A25&lt;O$11,$A25&gt;O$12),0,IF($A25=O$12,-O24,-O$16))</f>
        <v>-276.13</v>
      </c>
      <c r="P25" s="32">
        <f>IF(OR($A25&lt;P$11,$A25&gt;P$12),0,IF($A25=P$12,-P24,-P$16))</f>
        <v>-382.23</v>
      </c>
      <c r="Q25" s="32">
        <f>IF(OR($A25&lt;Q$11,$A25&gt;Q$12),0,IF($A25=Q$12,-Q24,-Q$16))</f>
        <v>-148.44</v>
      </c>
      <c r="R25" s="32">
        <f>IF(OR($A25&lt;R$11,$A25&gt;R$12),0,IF($A25=R$12,-R24,-R$16))</f>
        <v>-189.97</v>
      </c>
      <c r="S25" s="32">
        <f>IF(OR($A25&lt;S$11,$A25&gt;S$12),0,IF($A25=S$12,-S24,-S$16))</f>
        <v>0</v>
      </c>
      <c r="T25" s="32">
        <f>IF(OR($A25&lt;T$11,$A25&gt;T$12),0,IF($A25=T$12,-T24,-T$16))</f>
        <v>0</v>
      </c>
      <c r="U25" s="32"/>
      <c r="V25" s="32">
        <f>IF(OR($A25&lt;V$11,$A25&gt;V$12),0,IF($A25=V$12,-V24,-V$16))</f>
        <v>0</v>
      </c>
      <c r="W25" s="32"/>
      <c r="X25" s="32">
        <f>IF(OR($A25&lt;X$11,$A25&gt;X$12),0,IF($A25=X$12,-X24,-X$16))</f>
        <v>-7172.91</v>
      </c>
      <c r="Y25" s="32">
        <f>IF(OR($A25&lt;Y$11,$A25&gt;Y$12),0,IF($A25=Y$12,-Y24,-Y$16))</f>
        <v>-809.76</v>
      </c>
      <c r="Z25" s="32">
        <f>IF(OR($A25&lt;Z$11,$A25&gt;Z$12),0,IF($A25=Z$12,-Z24,-Z$16))</f>
        <v>-619.56255555555549</v>
      </c>
      <c r="AA25" s="32">
        <f>IF(OR($A25&lt;AA$11,$A25&gt;AA$12),0,IF($A25=AA$12,-AA24,-AA$16))</f>
        <v>-2238.71</v>
      </c>
      <c r="AB25" s="32"/>
      <c r="AC25" s="32"/>
      <c r="AD25" s="33"/>
      <c r="AE25" s="33"/>
      <c r="AF25" s="33"/>
      <c r="AG25" s="33"/>
      <c r="AH25" s="33"/>
      <c r="AI25" s="33"/>
      <c r="AJ25" s="34">
        <f t="shared" si="18"/>
        <v>-25238.162555555551</v>
      </c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</row>
    <row r="26" spans="1:49">
      <c r="A26" s="30">
        <v>40269</v>
      </c>
      <c r="B26" s="35" t="s">
        <v>75</v>
      </c>
      <c r="C26" s="34">
        <f>+C24+C25</f>
        <v>1101.1999999999996</v>
      </c>
      <c r="D26" s="34">
        <f t="shared" ref="D26" si="57">+D24+D25</f>
        <v>5486.4000000000015</v>
      </c>
      <c r="E26" s="34">
        <f t="shared" ref="E26" si="58">+E24+E25</f>
        <v>8005.3599999999988</v>
      </c>
      <c r="F26" s="34">
        <f t="shared" ref="F26" si="59">+F24+F25</f>
        <v>9055.3599999999988</v>
      </c>
      <c r="G26" s="34">
        <f t="shared" ref="G26" si="60">+G24+G25</f>
        <v>16077.920000000004</v>
      </c>
      <c r="H26" s="34">
        <f t="shared" ref="H26" si="61">+H24+H25</f>
        <v>21527.800000000003</v>
      </c>
      <c r="I26" s="34">
        <f t="shared" ref="I26" si="62">+I28-I27</f>
        <v>36087.890000000007</v>
      </c>
      <c r="J26" s="34">
        <f t="shared" ref="J26" si="63">+J28-J27</f>
        <v>38457.9</v>
      </c>
      <c r="K26" s="34">
        <f t="shared" ref="K26" si="64">+K28-K27</f>
        <v>83846.099999999977</v>
      </c>
      <c r="L26" s="34">
        <f t="shared" ref="L26" si="65">+L28-L27</f>
        <v>98440.419999999896</v>
      </c>
      <c r="M26" s="34">
        <f t="shared" ref="M26" si="66">+M28-M27</f>
        <v>120666.33000000015</v>
      </c>
      <c r="N26" s="34">
        <f t="shared" ref="N26" si="67">+N28-N27</f>
        <v>27916.219999999998</v>
      </c>
      <c r="O26" s="34">
        <f t="shared" ref="O26" si="68">+O28-O27</f>
        <v>18500.709999999992</v>
      </c>
      <c r="P26" s="34">
        <f t="shared" ref="P26" si="69">+P28-P27</f>
        <v>44720.910000000084</v>
      </c>
      <c r="Q26" s="34">
        <f t="shared" ref="Q26" si="70">+Q28-Q27</f>
        <v>17367.480000000003</v>
      </c>
      <c r="R26" s="34">
        <f t="shared" ref="R26" si="71">+R28-R27</f>
        <v>22226.490000000031</v>
      </c>
      <c r="S26" s="34">
        <f t="shared" ref="S26" si="72">+S28-S27</f>
        <v>0</v>
      </c>
      <c r="T26" s="34">
        <f t="shared" ref="T26" si="73">+T28-T27</f>
        <v>0</v>
      </c>
      <c r="U26" s="34"/>
      <c r="V26" s="34">
        <f t="shared" ref="V26" si="74">+V28-V27</f>
        <v>0</v>
      </c>
      <c r="W26" s="34"/>
      <c r="X26" s="34">
        <f t="shared" ref="X26" si="75">+X28-X27</f>
        <v>351472.55999999971</v>
      </c>
      <c r="Y26" s="34">
        <f t="shared" ref="Y26" si="76">+Y28-Y27</f>
        <v>94741.919999999853</v>
      </c>
      <c r="Z26" s="34">
        <f>+Z24+Z25</f>
        <v>93553.549777777764</v>
      </c>
      <c r="AA26" s="34">
        <f t="shared" ref="AA26" si="77">+AA28-AA27</f>
        <v>338045.21000000054</v>
      </c>
      <c r="AB26" s="34"/>
      <c r="AC26" s="34"/>
      <c r="AD26" s="34"/>
      <c r="AE26" s="34"/>
      <c r="AF26" s="34"/>
      <c r="AG26" s="34"/>
      <c r="AH26" s="34"/>
      <c r="AI26" s="34"/>
      <c r="AJ26" s="34">
        <f t="shared" si="18"/>
        <v>1447297.729777778</v>
      </c>
    </row>
    <row r="27" spans="1:49">
      <c r="A27" s="36">
        <f>+A26+31</f>
        <v>40300</v>
      </c>
      <c r="B27" s="31" t="s">
        <v>74</v>
      </c>
      <c r="C27" s="32">
        <f>IF(OR($A27&lt;C$11,$A27&gt;C$12),0,IF($A27=C$12,-C26,-C$16))</f>
        <v>-137.65</v>
      </c>
      <c r="D27" s="32">
        <f>IF(OR($A27&lt;D$11,$A27&gt;D$12),0,IF($A27=D$12,-D26,-D$16))</f>
        <v>-685.8</v>
      </c>
      <c r="E27" s="32">
        <f>IF(OR($A27&lt;E$11,$A27&gt;E$12),0,IF($A27=E$12,-E26,-E$16))</f>
        <v>-1000.67</v>
      </c>
      <c r="F27" s="32">
        <f>IF(OR($A27&lt;F$11,$A27&gt;F$12),0,IF($A27=F$12,-F26,-F$16))</f>
        <v>-1131.92</v>
      </c>
      <c r="G27" s="32">
        <f>IF(OR($A27&lt;G$11,$A27&gt;G$12),0,IF($A27=G$12,-G26,-G$16))</f>
        <v>-1004.87</v>
      </c>
      <c r="H27" s="32">
        <f>IF(OR($A27&lt;H$11,$A27&gt;H$12),0,IF($A27=H$12,-H26,-H$16))</f>
        <v>-1076.3900000000001</v>
      </c>
      <c r="I27" s="32">
        <f>IF(OR($A27&lt;I$11,$A27&gt;I$12),0,IF($A27=I$12,-I26,-I$16))</f>
        <v>-1244.4100000000001</v>
      </c>
      <c r="J27" s="32">
        <f>IF(OR($A27&lt;J$11,$A27&gt;J$12),0,IF($A27=J$12,-J26,-J$16))</f>
        <v>-1281.93</v>
      </c>
      <c r="K27" s="32">
        <f>IF(OR($A27&lt;K$11,$A27&gt;K$12),0,IF($A27=K$12,-K26,-K$16))</f>
        <v>-2149.9</v>
      </c>
      <c r="L27" s="32">
        <f>IF(OR($A27&lt;L$11,$A27&gt;L$12),0,IF($A27=L$12,-L26,-L$16))</f>
        <v>-1469.26</v>
      </c>
      <c r="M27" s="32">
        <f>IF(OR($A27&lt;M$11,$A27&gt;M$12),0,IF($A27=M$12,-M26,-M$16))</f>
        <v>-1800.99</v>
      </c>
      <c r="N27" s="32">
        <f>IF(OR($A27&lt;N$11,$A27&gt;N$12),0,IF($A27=N$12,-N26,-N$16))</f>
        <v>-416.66</v>
      </c>
      <c r="O27" s="32">
        <f>IF(OR($A27&lt;O$11,$A27&gt;O$12),0,IF($A27=O$12,-O26,-O$16))</f>
        <v>-276.13</v>
      </c>
      <c r="P27" s="32">
        <f>IF(OR($A27&lt;P$11,$A27&gt;P$12),0,IF($A27=P$12,-P26,-P$16))</f>
        <v>-382.23</v>
      </c>
      <c r="Q27" s="32">
        <f>IF(OR($A27&lt;Q$11,$A27&gt;Q$12),0,IF($A27=Q$12,-Q26,-Q$16))</f>
        <v>-148.44</v>
      </c>
      <c r="R27" s="32">
        <f>IF(OR($A27&lt;R$11,$A27&gt;R$12),0,IF($A27=R$12,-R26,-R$16))</f>
        <v>-189.97</v>
      </c>
      <c r="S27" s="32">
        <f>IF(OR($A27&lt;S$11,$A27&gt;S$12),0,IF($A27=S$12,-S26,-S$16))</f>
        <v>0</v>
      </c>
      <c r="T27" s="32">
        <f>IF(OR($A27&lt;T$11,$A27&gt;T$12),0,IF($A27=T$12,-T26,-T$16))</f>
        <v>0</v>
      </c>
      <c r="U27" s="32"/>
      <c r="V27" s="32">
        <f>IF(OR($A27&lt;V$11,$A27&gt;V$12),0,IF($A27=V$12,-V26,-V$16))</f>
        <v>0</v>
      </c>
      <c r="W27" s="32"/>
      <c r="X27" s="32">
        <f>IF(OR($A27&lt;X$11,$A27&gt;X$12),0,IF($A27=X$12,-X26,-X$16))</f>
        <v>-7172.91</v>
      </c>
      <c r="Y27" s="32">
        <f>IF(OR($A27&lt;Y$11,$A27&gt;Y$12),0,IF($A27=Y$12,-Y26,-Y$16))</f>
        <v>-809.76</v>
      </c>
      <c r="Z27" s="32">
        <f>IF(OR($A27&lt;Z$11,$A27&gt;Z$12),0,IF($A27=Z$12,-Z26,-Z$16))</f>
        <v>-619.56255555555549</v>
      </c>
      <c r="AA27" s="32">
        <f>IF(OR($A27&lt;AA$11,$A27&gt;AA$12),0,IF($A27=AA$12,-AA26,-AA$16))</f>
        <v>-2238.71</v>
      </c>
      <c r="AB27" s="32"/>
      <c r="AC27" s="32"/>
      <c r="AD27" s="33"/>
      <c r="AE27" s="33"/>
      <c r="AF27" s="33"/>
      <c r="AG27" s="33"/>
      <c r="AH27" s="33"/>
      <c r="AI27" s="33"/>
      <c r="AJ27" s="34">
        <f t="shared" si="18"/>
        <v>-25238.162555555551</v>
      </c>
    </row>
    <row r="28" spans="1:49" ht="14.25" customHeight="1">
      <c r="A28" s="30">
        <v>40299</v>
      </c>
      <c r="B28" s="35" t="s">
        <v>75</v>
      </c>
      <c r="C28" s="34">
        <f>+C26+C27</f>
        <v>963.54999999999961</v>
      </c>
      <c r="D28" s="34">
        <f t="shared" ref="D28" si="78">+D26+D27</f>
        <v>4800.6000000000013</v>
      </c>
      <c r="E28" s="34">
        <f t="shared" ref="E28" si="79">+E26+E27</f>
        <v>7004.6899999999987</v>
      </c>
      <c r="F28" s="34">
        <f t="shared" ref="F28" si="80">+F26+F27</f>
        <v>7923.4399999999987</v>
      </c>
      <c r="G28" s="34">
        <f t="shared" ref="G28" si="81">+G26+G27</f>
        <v>15073.050000000003</v>
      </c>
      <c r="H28" s="34">
        <f t="shared" ref="H28" si="82">+H26+H27</f>
        <v>20451.410000000003</v>
      </c>
      <c r="I28" s="34">
        <f t="shared" ref="I28" si="83">+I30-I29</f>
        <v>34843.480000000003</v>
      </c>
      <c r="J28" s="34">
        <f t="shared" ref="J28" si="84">+J30-J29</f>
        <v>37175.97</v>
      </c>
      <c r="K28" s="34">
        <f t="shared" ref="K28" si="85">+K30-K29</f>
        <v>81696.199999999983</v>
      </c>
      <c r="L28" s="34">
        <f t="shared" ref="L28" si="86">+L30-L29</f>
        <v>96971.159999999902</v>
      </c>
      <c r="M28" s="34">
        <f t="shared" ref="M28" si="87">+M30-M29</f>
        <v>118865.34000000014</v>
      </c>
      <c r="N28" s="34">
        <f t="shared" ref="N28" si="88">+N30-N29</f>
        <v>27499.559999999998</v>
      </c>
      <c r="O28" s="34">
        <f t="shared" ref="O28" si="89">+O30-O29</f>
        <v>18224.579999999991</v>
      </c>
      <c r="P28" s="34">
        <f t="shared" ref="P28" si="90">+P30-P29</f>
        <v>44338.68000000008</v>
      </c>
      <c r="Q28" s="34">
        <f t="shared" ref="Q28" si="91">+Q30-Q29</f>
        <v>17219.040000000005</v>
      </c>
      <c r="R28" s="34">
        <f t="shared" ref="R28" si="92">+R30-R29</f>
        <v>22036.52000000003</v>
      </c>
      <c r="S28" s="34">
        <f t="shared" ref="S28" si="93">+S30-S29</f>
        <v>0</v>
      </c>
      <c r="T28" s="34">
        <f t="shared" ref="T28" si="94">+T30-T29</f>
        <v>0</v>
      </c>
      <c r="U28" s="34"/>
      <c r="V28" s="34">
        <f t="shared" ref="V28" si="95">+V30-V29</f>
        <v>0</v>
      </c>
      <c r="W28" s="34"/>
      <c r="X28" s="34">
        <f t="shared" ref="X28" si="96">+X30-X29</f>
        <v>344299.64999999973</v>
      </c>
      <c r="Y28" s="34">
        <f t="shared" ref="Y28" si="97">+Y30-Y29</f>
        <v>93932.159999999858</v>
      </c>
      <c r="Z28" s="34">
        <f>+Z26+Z27</f>
        <v>92933.987222222204</v>
      </c>
      <c r="AA28" s="34">
        <f t="shared" ref="AA28" si="98">+AA30-AA29</f>
        <v>335806.50000000052</v>
      </c>
      <c r="AB28" s="34"/>
      <c r="AC28" s="34"/>
      <c r="AD28" s="34"/>
      <c r="AE28" s="34"/>
      <c r="AF28" s="34"/>
      <c r="AG28" s="34"/>
      <c r="AH28" s="34"/>
      <c r="AI28" s="34"/>
      <c r="AJ28" s="34">
        <f t="shared" si="18"/>
        <v>1422059.5672222225</v>
      </c>
      <c r="AL28" s="6"/>
    </row>
    <row r="29" spans="1:49">
      <c r="A29" s="36">
        <f>+A28+31</f>
        <v>40330</v>
      </c>
      <c r="B29" s="31" t="s">
        <v>74</v>
      </c>
      <c r="C29" s="32">
        <f>IF(OR($A29&lt;C$11,$A29&gt;C$12),0,IF($A29=C$12,-C28,-C$16))</f>
        <v>-137.65</v>
      </c>
      <c r="D29" s="32">
        <f>IF(OR($A29&lt;D$11,$A29&gt;D$12),0,IF($A29=D$12,-D28,-D$16))</f>
        <v>-685.8</v>
      </c>
      <c r="E29" s="32">
        <f>IF(OR($A29&lt;E$11,$A29&gt;E$12),0,IF($A29=E$12,-E28,-E$16))</f>
        <v>-1000.67</v>
      </c>
      <c r="F29" s="32">
        <f>IF(OR($A29&lt;F$11,$A29&gt;F$12),0,IF($A29=F$12,-F28,-F$16))</f>
        <v>-1131.92</v>
      </c>
      <c r="G29" s="32">
        <f>IF(OR($A29&lt;G$11,$A29&gt;G$12),0,IF($A29=G$12,-G28,-G$16))</f>
        <v>-1004.87</v>
      </c>
      <c r="H29" s="32">
        <f>IF(OR($A29&lt;H$11,$A29&gt;H$12),0,IF($A29=H$12,-H28,-H$16))</f>
        <v>-1076.3900000000001</v>
      </c>
      <c r="I29" s="32">
        <f>IF(OR($A29&lt;I$11,$A29&gt;I$12),0,IF($A29=I$12,-I28,-I$16))</f>
        <v>-1244.4100000000001</v>
      </c>
      <c r="J29" s="32">
        <f>IF(OR($A29&lt;J$11,$A29&gt;J$12),0,IF($A29=J$12,-J28,-J$16))</f>
        <v>-1281.93</v>
      </c>
      <c r="K29" s="32">
        <f>IF(OR($A29&lt;K$11,$A29&gt;K$12),0,IF($A29=K$12,-K28,-K$16))</f>
        <v>-2149.9</v>
      </c>
      <c r="L29" s="32">
        <f>IF(OR($A29&lt;L$11,$A29&gt;L$12),0,IF($A29=L$12,-L28,-L$16))</f>
        <v>-1469.26</v>
      </c>
      <c r="M29" s="32">
        <f>IF(OR($A29&lt;M$11,$A29&gt;M$12),0,IF($A29=M$12,-M28,-M$16))</f>
        <v>-1800.99</v>
      </c>
      <c r="N29" s="32">
        <f>IF(OR($A29&lt;N$11,$A29&gt;N$12),0,IF($A29=N$12,-N28,-N$16))</f>
        <v>-416.66</v>
      </c>
      <c r="O29" s="32">
        <f>IF(OR($A29&lt;O$11,$A29&gt;O$12),0,IF($A29=O$12,-O28,-O$16))</f>
        <v>-276.13</v>
      </c>
      <c r="P29" s="32">
        <f>IF(OR($A29&lt;P$11,$A29&gt;P$12),0,IF($A29=P$12,-P28,-P$16))</f>
        <v>-382.23</v>
      </c>
      <c r="Q29" s="32">
        <f>IF(OR($A29&lt;Q$11,$A29&gt;Q$12),0,IF($A29=Q$12,-Q28,-Q$16))</f>
        <v>-148.44</v>
      </c>
      <c r="R29" s="32">
        <f>IF(OR($A29&lt;R$11,$A29&gt;R$12),0,IF($A29=R$12,-R28,-R$16))</f>
        <v>-189.97</v>
      </c>
      <c r="S29" s="32">
        <f>IF(OR($A29&lt;S$11,$A29&gt;S$12),0,IF($A29=S$12,-S28,-S$16))</f>
        <v>0</v>
      </c>
      <c r="T29" s="32">
        <f>IF(OR($A29&lt;T$11,$A29&gt;T$12),0,IF($A29=T$12,-T28,-T$16))</f>
        <v>0</v>
      </c>
      <c r="U29" s="32"/>
      <c r="V29" s="32">
        <f>IF(OR($A29&lt;V$11,$A29&gt;V$12),0,IF($A29=V$12,-V28,-V$16))</f>
        <v>0</v>
      </c>
      <c r="W29" s="32"/>
      <c r="X29" s="32">
        <f>IF(OR($A29&lt;X$11,$A29&gt;X$12),0,IF($A29=X$12,-X28,-X$16))</f>
        <v>-7172.91</v>
      </c>
      <c r="Y29" s="32">
        <f>IF(OR($A29&lt;Y$11,$A29&gt;Y$12),0,IF($A29=Y$12,-Y28,-Y$16))</f>
        <v>-809.76</v>
      </c>
      <c r="Z29" s="32">
        <f>IF(OR($A29&lt;Z$11,$A29&gt;Z$12),0,IF($A29=Z$12,-Z28,-Z$16))</f>
        <v>-619.56255555555549</v>
      </c>
      <c r="AA29" s="32">
        <f>IF(OR($A29&lt;AA$11,$A29&gt;AA$12),0,IF($A29=AA$12,-AA28,-AA$16))</f>
        <v>-2238.71</v>
      </c>
      <c r="AB29" s="32"/>
      <c r="AC29" s="32"/>
      <c r="AD29" s="33"/>
      <c r="AE29" s="33"/>
      <c r="AF29" s="33"/>
      <c r="AG29" s="33"/>
      <c r="AH29" s="33"/>
      <c r="AI29" s="33"/>
      <c r="AJ29" s="34">
        <f t="shared" si="18"/>
        <v>-25238.162555555551</v>
      </c>
    </row>
    <row r="30" spans="1:49">
      <c r="A30" s="30">
        <v>40330</v>
      </c>
      <c r="B30" s="35" t="s">
        <v>75</v>
      </c>
      <c r="C30" s="34">
        <f>+C28+C29</f>
        <v>825.89999999999964</v>
      </c>
      <c r="D30" s="34">
        <f t="shared" ref="D30" si="99">+D28+D29</f>
        <v>4114.8000000000011</v>
      </c>
      <c r="E30" s="34">
        <f t="shared" ref="E30" si="100">+E28+E29</f>
        <v>6004.0199999999986</v>
      </c>
      <c r="F30" s="34">
        <f t="shared" ref="F30" si="101">+F28+F29</f>
        <v>6791.5199999999986</v>
      </c>
      <c r="G30" s="34">
        <f t="shared" ref="G30" si="102">+G28+G29</f>
        <v>14068.180000000002</v>
      </c>
      <c r="H30" s="34">
        <f t="shared" ref="H30" si="103">+H28+H29</f>
        <v>19375.020000000004</v>
      </c>
      <c r="I30" s="34">
        <f t="shared" ref="I30" si="104">+I32-I31</f>
        <v>33599.07</v>
      </c>
      <c r="J30" s="34">
        <f t="shared" ref="J30" si="105">+J32-J31</f>
        <v>35894.04</v>
      </c>
      <c r="K30" s="34">
        <f t="shared" ref="K30" si="106">+K32-K31</f>
        <v>79546.299999999988</v>
      </c>
      <c r="L30" s="34">
        <f t="shared" ref="L30" si="107">+L32-L31</f>
        <v>95501.899999999907</v>
      </c>
      <c r="M30" s="34">
        <f t="shared" ref="M30" si="108">+M32-M31</f>
        <v>117064.35000000014</v>
      </c>
      <c r="N30" s="34">
        <f t="shared" ref="N30" si="109">+N32-N31</f>
        <v>27082.899999999998</v>
      </c>
      <c r="O30" s="34">
        <f t="shared" ref="O30" si="110">+O32-O31</f>
        <v>17948.44999999999</v>
      </c>
      <c r="P30" s="34">
        <f t="shared" ref="P30" si="111">+P32-P31</f>
        <v>43956.450000000077</v>
      </c>
      <c r="Q30" s="34">
        <f t="shared" ref="Q30" si="112">+Q32-Q31</f>
        <v>17070.600000000006</v>
      </c>
      <c r="R30" s="34">
        <f t="shared" ref="R30" si="113">+R32-R31</f>
        <v>21846.550000000028</v>
      </c>
      <c r="S30" s="34">
        <f t="shared" ref="S30" si="114">+S32-S31</f>
        <v>0</v>
      </c>
      <c r="T30" s="34">
        <f t="shared" ref="T30" si="115">+T32-T31</f>
        <v>0</v>
      </c>
      <c r="U30" s="34"/>
      <c r="V30" s="34">
        <f t="shared" ref="V30" si="116">+V32-V31</f>
        <v>0</v>
      </c>
      <c r="W30" s="34"/>
      <c r="X30" s="34">
        <f t="shared" ref="X30" si="117">+X32-X31</f>
        <v>337126.73999999976</v>
      </c>
      <c r="Y30" s="34">
        <f t="shared" ref="Y30" si="118">+Y32-Y31</f>
        <v>93122.399999999863</v>
      </c>
      <c r="Z30" s="34">
        <f>+Z28+Z29</f>
        <v>92314.424666666644</v>
      </c>
      <c r="AA30" s="34">
        <f t="shared" ref="AA30" si="119">+AA32-AA31</f>
        <v>333567.7900000005</v>
      </c>
      <c r="AB30" s="34"/>
      <c r="AC30" s="34"/>
      <c r="AD30" s="34"/>
      <c r="AE30" s="34"/>
      <c r="AF30" s="34"/>
      <c r="AG30" s="34"/>
      <c r="AH30" s="34"/>
      <c r="AI30" s="34"/>
      <c r="AJ30" s="34">
        <f t="shared" si="18"/>
        <v>1396821.4046666669</v>
      </c>
    </row>
    <row r="31" spans="1:49">
      <c r="A31" s="36">
        <f>+A30+31</f>
        <v>40361</v>
      </c>
      <c r="B31" s="31" t="s">
        <v>74</v>
      </c>
      <c r="C31" s="32">
        <f>IF(OR($A31&lt;C$11,$A31&gt;C$12),0,IF($A31=C$12,-C30,-C$16))</f>
        <v>-137.65</v>
      </c>
      <c r="D31" s="32">
        <f>IF(OR($A31&lt;D$11,$A31&gt;D$12),0,IF($A31=D$12,-D30,-D$16))</f>
        <v>-685.8</v>
      </c>
      <c r="E31" s="32">
        <f>IF(OR($A31&lt;E$11,$A31&gt;E$12),0,IF($A31=E$12,-E30,-E$16))</f>
        <v>-1000.67</v>
      </c>
      <c r="F31" s="32">
        <f>IF(OR($A31&lt;F$11,$A31&gt;F$12),0,IF($A31=F$12,-F30,-F$16))</f>
        <v>-1131.92</v>
      </c>
      <c r="G31" s="32">
        <f>IF(OR($A31&lt;G$11,$A31&gt;G$12),0,IF($A31=G$12,-G30,-G$16))</f>
        <v>-1004.87</v>
      </c>
      <c r="H31" s="32">
        <f>IF(OR($A31&lt;H$11,$A31&gt;H$12),0,IF($A31=H$12,-H30,-H$16))</f>
        <v>-1076.3900000000001</v>
      </c>
      <c r="I31" s="32">
        <f>IF(OR($A31&lt;I$11,$A31&gt;I$12),0,IF($A31=I$12,-I30,-I$16))</f>
        <v>-1244.4100000000001</v>
      </c>
      <c r="J31" s="32">
        <f>IF(OR($A31&lt;J$11,$A31&gt;J$12),0,IF($A31=J$12,-J30,-J$16))</f>
        <v>-1281.93</v>
      </c>
      <c r="K31" s="32">
        <f>IF(OR($A31&lt;K$11,$A31&gt;K$12),0,IF($A31=K$12,-K30,-K$16))</f>
        <v>-2149.9</v>
      </c>
      <c r="L31" s="32">
        <f>IF(OR($A31&lt;L$11,$A31&gt;L$12),0,IF($A31=L$12,-L30,-L$16))</f>
        <v>-1469.26</v>
      </c>
      <c r="M31" s="32">
        <f>IF(OR($A31&lt;M$11,$A31&gt;M$12),0,IF($A31=M$12,-M30,-M$16))</f>
        <v>-1800.99</v>
      </c>
      <c r="N31" s="32">
        <f>IF(OR($A31&lt;N$11,$A31&gt;N$12),0,IF($A31=N$12,-N30,-N$16))</f>
        <v>-416.66</v>
      </c>
      <c r="O31" s="32">
        <f>IF(OR($A31&lt;O$11,$A31&gt;O$12),0,IF($A31=O$12,-O30,-O$16))</f>
        <v>-276.13</v>
      </c>
      <c r="P31" s="32">
        <f>IF(OR($A31&lt;P$11,$A31&gt;P$12),0,IF($A31=P$12,-P30,-P$16))</f>
        <v>-382.23</v>
      </c>
      <c r="Q31" s="32">
        <f>IF(OR($A31&lt;Q$11,$A31&gt;Q$12),0,IF($A31=Q$12,-Q30,-Q$16))</f>
        <v>-148.44</v>
      </c>
      <c r="R31" s="32">
        <f>IF(OR($A31&lt;R$11,$A31&gt;R$12),0,IF($A31=R$12,-R30,-R$16))</f>
        <v>-189.97</v>
      </c>
      <c r="S31" s="32">
        <f>IF(OR($A31&lt;S$11,$A31&gt;S$12),0,IF($A31=S$12,-S30,-S$16))</f>
        <v>0</v>
      </c>
      <c r="T31" s="32">
        <f>IF(OR($A31&lt;T$11,$A31&gt;T$12),0,IF($A31=T$12,-T30,-T$16))</f>
        <v>0</v>
      </c>
      <c r="U31" s="32"/>
      <c r="V31" s="32">
        <f>IF(OR($A31&lt;V$11,$A31&gt;V$12),0,IF($A31=V$12,-V30,-V$16))</f>
        <v>0</v>
      </c>
      <c r="W31" s="32"/>
      <c r="X31" s="32">
        <f>IF(OR($A31&lt;X$11,$A31&gt;X$12),0,IF($A31=X$12,-X30,-X$16))</f>
        <v>-7172.91</v>
      </c>
      <c r="Y31" s="32">
        <f>IF(OR($A31&lt;Y$11,$A31&gt;Y$12),0,IF($A31=Y$12,-Y30,-Y$16))</f>
        <v>-809.76</v>
      </c>
      <c r="Z31" s="32">
        <f>IF(OR($A31&lt;Z$11,$A31&gt;Z$12),0,IF($A31=Z$12,-Z30,-Z$16))</f>
        <v>-619.56255555555549</v>
      </c>
      <c r="AA31" s="32">
        <f>IF(OR($A31&lt;AA$11,$A31&gt;AA$12),0,IF($A31=AA$12,-AA30,-AA$16))</f>
        <v>-2238.71</v>
      </c>
      <c r="AB31" s="32"/>
      <c r="AC31" s="32"/>
      <c r="AD31" s="33"/>
      <c r="AE31" s="33"/>
      <c r="AF31" s="33"/>
      <c r="AG31" s="33"/>
      <c r="AH31" s="33"/>
      <c r="AI31" s="33"/>
      <c r="AJ31" s="34">
        <f t="shared" si="18"/>
        <v>-25238.162555555551</v>
      </c>
    </row>
    <row r="32" spans="1:49">
      <c r="A32" s="30">
        <v>40360</v>
      </c>
      <c r="B32" s="35" t="s">
        <v>75</v>
      </c>
      <c r="C32" s="34">
        <f>+C30+C31</f>
        <v>688.24999999999966</v>
      </c>
      <c r="D32" s="34">
        <f t="shared" ref="D32" si="120">+D30+D31</f>
        <v>3429.0000000000009</v>
      </c>
      <c r="E32" s="34">
        <f t="shared" ref="E32" si="121">+E30+E31</f>
        <v>5003.3499999999985</v>
      </c>
      <c r="F32" s="34">
        <f t="shared" ref="F32" si="122">+F30+F31</f>
        <v>5659.5999999999985</v>
      </c>
      <c r="G32" s="34">
        <f t="shared" ref="G32" si="123">+G30+G31</f>
        <v>13063.310000000001</v>
      </c>
      <c r="H32" s="34">
        <f t="shared" ref="H32" si="124">+H30+H31</f>
        <v>18298.630000000005</v>
      </c>
      <c r="I32" s="34">
        <f t="shared" ref="I32" si="125">+I34-I33</f>
        <v>32354.66</v>
      </c>
      <c r="J32" s="34">
        <f t="shared" ref="J32" si="126">+J34-J33</f>
        <v>34612.11</v>
      </c>
      <c r="K32" s="34">
        <f t="shared" ref="K32" si="127">+K34-K33</f>
        <v>77396.399999999994</v>
      </c>
      <c r="L32" s="34">
        <f t="shared" ref="L32" si="128">+L34-L33</f>
        <v>94032.639999999912</v>
      </c>
      <c r="M32" s="34">
        <f t="shared" ref="M32" si="129">+M34-M33</f>
        <v>115263.36000000013</v>
      </c>
      <c r="N32" s="34">
        <f t="shared" ref="N32" si="130">+N34-N33</f>
        <v>26666.239999999998</v>
      </c>
      <c r="O32" s="34">
        <f t="shared" ref="O32" si="131">+O34-O33</f>
        <v>17672.319999999989</v>
      </c>
      <c r="P32" s="34">
        <f t="shared" ref="P32" si="132">+P34-P33</f>
        <v>43574.220000000074</v>
      </c>
      <c r="Q32" s="34">
        <f t="shared" ref="Q32" si="133">+Q34-Q33</f>
        <v>16922.160000000007</v>
      </c>
      <c r="R32" s="34">
        <f t="shared" ref="R32" si="134">+R34-R33</f>
        <v>21656.580000000027</v>
      </c>
      <c r="S32" s="34">
        <f t="shared" ref="S32" si="135">+S34-S33</f>
        <v>0</v>
      </c>
      <c r="T32" s="34">
        <f t="shared" ref="T32" si="136">+T34-T33</f>
        <v>0</v>
      </c>
      <c r="U32" s="34"/>
      <c r="V32" s="34">
        <f t="shared" ref="V32" si="137">+V34-V33</f>
        <v>0</v>
      </c>
      <c r="W32" s="34"/>
      <c r="X32" s="34">
        <f t="shared" ref="X32" si="138">+X34-X33</f>
        <v>329953.82999999978</v>
      </c>
      <c r="Y32" s="34">
        <f t="shared" ref="Y32" si="139">+Y34-Y33</f>
        <v>92312.639999999868</v>
      </c>
      <c r="Z32" s="34">
        <f>+Z30+Z31</f>
        <v>91694.862111111084</v>
      </c>
      <c r="AA32" s="34">
        <f t="shared" ref="AA32" si="140">+AA34-AA33</f>
        <v>331329.08000000048</v>
      </c>
      <c r="AB32" s="34"/>
      <c r="AC32" s="34"/>
      <c r="AD32" s="34"/>
      <c r="AE32" s="34"/>
      <c r="AF32" s="34"/>
      <c r="AG32" s="34"/>
      <c r="AH32" s="34"/>
      <c r="AI32" s="34"/>
      <c r="AJ32" s="34">
        <f t="shared" si="18"/>
        <v>1371583.2421111113</v>
      </c>
    </row>
    <row r="33" spans="1:38">
      <c r="A33" s="36">
        <f>+A32+31</f>
        <v>40391</v>
      </c>
      <c r="B33" s="31" t="s">
        <v>74</v>
      </c>
      <c r="C33" s="32">
        <f>IF(OR($A33&lt;C$11,$A33&gt;C$12),0,IF($A33=C$12,-C32,-C$16))</f>
        <v>-137.65</v>
      </c>
      <c r="D33" s="32">
        <f>IF(OR($A33&lt;D$11,$A33&gt;D$12),0,IF($A33=D$12,-D32,-D$16))</f>
        <v>-685.8</v>
      </c>
      <c r="E33" s="32">
        <f>IF(OR($A33&lt;E$11,$A33&gt;E$12),0,IF($A33=E$12,-E32,-E$16))</f>
        <v>-1000.67</v>
      </c>
      <c r="F33" s="32">
        <f>IF(OR($A33&lt;F$11,$A33&gt;F$12),0,IF($A33=F$12,-F32,-F$16))</f>
        <v>-1131.92</v>
      </c>
      <c r="G33" s="32">
        <f>IF(OR($A33&lt;G$11,$A33&gt;G$12),0,IF($A33=G$12,-G32,-G$16))</f>
        <v>-1004.87</v>
      </c>
      <c r="H33" s="32">
        <f>IF(OR($A33&lt;H$11,$A33&gt;H$12),0,IF($A33=H$12,-H32,-H$16))</f>
        <v>-1076.3900000000001</v>
      </c>
      <c r="I33" s="32">
        <f>IF(OR($A33&lt;I$11,$A33&gt;I$12),0,IF($A33=I$12,-I32,-I$16))</f>
        <v>-1244.4100000000001</v>
      </c>
      <c r="J33" s="32">
        <f>IF(OR($A33&lt;J$11,$A33&gt;J$12),0,IF($A33=J$12,-J32,-J$16))</f>
        <v>-1281.93</v>
      </c>
      <c r="K33" s="32">
        <f>IF(OR($A33&lt;K$11,$A33&gt;K$12),0,IF($A33=K$12,-K32,-K$16))</f>
        <v>-2149.9</v>
      </c>
      <c r="L33" s="32">
        <f>IF(OR($A33&lt;L$11,$A33&gt;L$12),0,IF($A33=L$12,-L32,-L$16))</f>
        <v>-1469.26</v>
      </c>
      <c r="M33" s="32">
        <f>IF(OR($A33&lt;M$11,$A33&gt;M$12),0,IF($A33=M$12,-M32,-M$16))</f>
        <v>-1800.99</v>
      </c>
      <c r="N33" s="32">
        <f>IF(OR($A33&lt;N$11,$A33&gt;N$12),0,IF($A33=N$12,-N32,-N$16))</f>
        <v>-416.66</v>
      </c>
      <c r="O33" s="32">
        <f>IF(OR($A33&lt;O$11,$A33&gt;O$12),0,IF($A33=O$12,-O32,-O$16))</f>
        <v>-276.13</v>
      </c>
      <c r="P33" s="32">
        <f>IF(OR($A33&lt;P$11,$A33&gt;P$12),0,IF($A33=P$12,-P32,-P$16))</f>
        <v>-382.23</v>
      </c>
      <c r="Q33" s="32">
        <f>IF(OR($A33&lt;Q$11,$A33&gt;Q$12),0,IF($A33=Q$12,-Q32,-Q$16))</f>
        <v>-148.44</v>
      </c>
      <c r="R33" s="32">
        <f>IF(OR($A33&lt;R$11,$A33&gt;R$12),0,IF($A33=R$12,-R32,-R$16))</f>
        <v>-189.97</v>
      </c>
      <c r="S33" s="32">
        <f>IF(OR($A33&lt;S$11,$A33&gt;S$12),0,IF($A33=S$12,-S32,-S$16))</f>
        <v>0</v>
      </c>
      <c r="T33" s="32">
        <f>IF(OR($A33&lt;T$11,$A33&gt;T$12),0,IF($A33=T$12,-T32,-T$16))</f>
        <v>0</v>
      </c>
      <c r="U33" s="32"/>
      <c r="V33" s="32">
        <f>IF(OR($A33&lt;V$11,$A33&gt;V$12),0,IF($A33=V$12,-V32,-V$16))</f>
        <v>0</v>
      </c>
      <c r="W33" s="32"/>
      <c r="X33" s="32">
        <f>IF(OR($A33&lt;X$11,$A33&gt;X$12),0,IF($A33=X$12,-X32,-X$16))</f>
        <v>-7172.91</v>
      </c>
      <c r="Y33" s="32">
        <f>IF(OR($A33&lt;Y$11,$A33&gt;Y$12),0,IF($A33=Y$12,-Y32,-Y$16))</f>
        <v>-809.76</v>
      </c>
      <c r="Z33" s="32">
        <f>IF(OR($A33&lt;Z$11,$A33&gt;Z$12),0,IF($A33=Z$12,-Z32,-Z$16))</f>
        <v>-619.56255555555549</v>
      </c>
      <c r="AA33" s="32">
        <f>IF(OR($A33&lt;AA$11,$A33&gt;AA$12),0,IF($A33=AA$12,-AA32,-AA$16))</f>
        <v>-2238.71</v>
      </c>
      <c r="AB33" s="32"/>
      <c r="AC33" s="32"/>
      <c r="AD33" s="33"/>
      <c r="AE33" s="33"/>
      <c r="AF33" s="33"/>
      <c r="AG33" s="33"/>
      <c r="AH33" s="33"/>
      <c r="AI33" s="33"/>
      <c r="AJ33" s="34">
        <f t="shared" si="18"/>
        <v>-25238.162555555551</v>
      </c>
      <c r="AL33" s="6"/>
    </row>
    <row r="34" spans="1:38">
      <c r="A34" s="30">
        <v>40391</v>
      </c>
      <c r="B34" s="35" t="s">
        <v>75</v>
      </c>
      <c r="C34" s="34">
        <f>+C32+C33</f>
        <v>550.59999999999968</v>
      </c>
      <c r="D34" s="34">
        <f t="shared" ref="D34" si="141">+D32+D33</f>
        <v>2743.2000000000007</v>
      </c>
      <c r="E34" s="34">
        <f t="shared" ref="E34" si="142">+E32+E33</f>
        <v>4002.6799999999985</v>
      </c>
      <c r="F34" s="34">
        <f t="shared" ref="F34" si="143">+F32+F33</f>
        <v>4527.6799999999985</v>
      </c>
      <c r="G34" s="34">
        <f t="shared" ref="G34" si="144">+G32+G33</f>
        <v>12058.44</v>
      </c>
      <c r="H34" s="34">
        <f t="shared" ref="H34" si="145">+H32+H33</f>
        <v>17222.240000000005</v>
      </c>
      <c r="I34" s="34">
        <f t="shared" ref="I34" si="146">+I36-I35</f>
        <v>31110.25</v>
      </c>
      <c r="J34" s="34">
        <f t="shared" ref="J34" si="147">+J36-J35</f>
        <v>33330.18</v>
      </c>
      <c r="K34" s="34">
        <f t="shared" ref="K34" si="148">+K36-K35</f>
        <v>75246.5</v>
      </c>
      <c r="L34" s="34">
        <f t="shared" ref="L34" si="149">+L36-L35</f>
        <v>92563.379999999917</v>
      </c>
      <c r="M34" s="34">
        <f t="shared" ref="M34" si="150">+M36-M35</f>
        <v>113462.37000000013</v>
      </c>
      <c r="N34" s="34">
        <f t="shared" ref="N34" si="151">+N36-N35</f>
        <v>26249.579999999998</v>
      </c>
      <c r="O34" s="34">
        <f t="shared" ref="O34" si="152">+O36-O35</f>
        <v>17396.189999999988</v>
      </c>
      <c r="P34" s="34">
        <f t="shared" ref="P34" si="153">+P36-P35</f>
        <v>43191.990000000071</v>
      </c>
      <c r="Q34" s="34">
        <f t="shared" ref="Q34" si="154">+Q36-Q35</f>
        <v>16773.720000000008</v>
      </c>
      <c r="R34" s="34">
        <f t="shared" ref="R34" si="155">+R36-R35</f>
        <v>21466.610000000026</v>
      </c>
      <c r="S34" s="34">
        <f t="shared" ref="S34" si="156">+S36-S35</f>
        <v>0</v>
      </c>
      <c r="T34" s="34">
        <f t="shared" ref="T34" si="157">+T36-T35</f>
        <v>0</v>
      </c>
      <c r="U34" s="34"/>
      <c r="V34" s="34">
        <f t="shared" ref="V34" si="158">+V36-V35</f>
        <v>0</v>
      </c>
      <c r="W34" s="34"/>
      <c r="X34" s="34">
        <f>+X36-X35-0.03</f>
        <v>322780.91999999981</v>
      </c>
      <c r="Y34" s="34">
        <f t="shared" ref="Y34" si="159">+Y36-Y35</f>
        <v>91502.879999999874</v>
      </c>
      <c r="Z34" s="34">
        <f>+Z32+Z33</f>
        <v>91075.299555555524</v>
      </c>
      <c r="AA34" s="34">
        <f t="shared" ref="AA34" si="160">+AA36-AA35</f>
        <v>329090.37000000046</v>
      </c>
      <c r="AB34" s="34"/>
      <c r="AC34" s="34"/>
      <c r="AD34" s="34"/>
      <c r="AE34" s="34"/>
      <c r="AF34" s="34"/>
      <c r="AG34" s="34"/>
      <c r="AH34" s="34"/>
      <c r="AI34" s="34"/>
      <c r="AJ34" s="34">
        <f t="shared" si="18"/>
        <v>1346345.0795555559</v>
      </c>
      <c r="AL34" s="6"/>
    </row>
    <row r="35" spans="1:38">
      <c r="A35" s="36">
        <f>+A34+31</f>
        <v>40422</v>
      </c>
      <c r="B35" s="31" t="s">
        <v>74</v>
      </c>
      <c r="C35" s="32">
        <f>IF(OR($A35&lt;C$11,$A35&gt;C$12),0,IF($A35=C$12,-C34,-C$16))</f>
        <v>-137.65</v>
      </c>
      <c r="D35" s="32">
        <f>IF(OR($A35&lt;D$11,$A35&gt;D$12),0,IF($A35=D$12,-D34,-D$16))</f>
        <v>-685.8</v>
      </c>
      <c r="E35" s="32">
        <f>IF(OR($A35&lt;E$11,$A35&gt;E$12),0,IF($A35=E$12,-E34,-E$16))</f>
        <v>-1000.67</v>
      </c>
      <c r="F35" s="32">
        <f>IF(OR($A35&lt;F$11,$A35&gt;F$12),0,IF($A35=F$12,-F34,-F$16))</f>
        <v>-1131.92</v>
      </c>
      <c r="G35" s="32">
        <f>IF(OR($A35&lt;G$11,$A35&gt;G$12),0,IF($A35=G$12,-G34,-G$16))</f>
        <v>-1004.87</v>
      </c>
      <c r="H35" s="32">
        <f>IF(OR($A35&lt;H$11,$A35&gt;H$12),0,IF($A35=H$12,-H34,-H$16))</f>
        <v>-1076.3900000000001</v>
      </c>
      <c r="I35" s="32">
        <f>IF(OR($A35&lt;I$11,$A35&gt;I$12),0,IF($A35=I$12,-I34,-I$16))</f>
        <v>-1244.4100000000001</v>
      </c>
      <c r="J35" s="32">
        <f>IF(OR($A35&lt;J$11,$A35&gt;J$12),0,IF($A35=J$12,-J34,-J$16))</f>
        <v>-1281.93</v>
      </c>
      <c r="K35" s="32">
        <f>IF(OR($A35&lt;K$11,$A35&gt;K$12),0,IF($A35=K$12,-K34,-K$16))</f>
        <v>-2149.9</v>
      </c>
      <c r="L35" s="32">
        <f>IF(OR($A35&lt;L$11,$A35&gt;L$12),0,IF($A35=L$12,-L34,-L$16))</f>
        <v>-1469.26</v>
      </c>
      <c r="M35" s="32">
        <f>IF(OR($A35&lt;M$11,$A35&gt;M$12),0,IF($A35=M$12,-M34,-M$16))</f>
        <v>-1800.99</v>
      </c>
      <c r="N35" s="32">
        <f>IF(OR($A35&lt;N$11,$A35&gt;N$12),0,IF($A35=N$12,-N34,-N$16))</f>
        <v>-416.66</v>
      </c>
      <c r="O35" s="32">
        <f>IF(OR($A35&lt;O$11,$A35&gt;O$12),0,IF($A35=O$12,-O34,-O$16))</f>
        <v>-276.13</v>
      </c>
      <c r="P35" s="32">
        <f>IF(OR($A35&lt;P$11,$A35&gt;P$12),0,IF($A35=P$12,-P34,-P$16))</f>
        <v>-382.23</v>
      </c>
      <c r="Q35" s="32">
        <f>IF(OR($A35&lt;Q$11,$A35&gt;Q$12),0,IF($A35=Q$12,-Q34,-Q$16))</f>
        <v>-148.44</v>
      </c>
      <c r="R35" s="32">
        <f>IF(OR($A35&lt;R$11,$A35&gt;R$12),0,IF($A35=R$12,-R34,-R$16))</f>
        <v>-189.97</v>
      </c>
      <c r="S35" s="32">
        <f>IF(OR($A35&lt;S$11,$A35&gt;S$12),0,IF($A35=S$12,-S34,-S$16))</f>
        <v>0</v>
      </c>
      <c r="T35" s="32">
        <f>IF(OR($A35&lt;T$11,$A35&gt;T$12),0,IF($A35=T$12,-T34,-T$16))</f>
        <v>0</v>
      </c>
      <c r="U35" s="32"/>
      <c r="V35" s="32">
        <f>IF(OR($A35&lt;V$11,$A35&gt;V$12),0,IF($A35=V$12,-V34,-V$16))</f>
        <v>0</v>
      </c>
      <c r="W35" s="32"/>
      <c r="X35" s="32">
        <f>IF(OR($A35&lt;X$11,$A35&gt;X$12),0,IF($A35=X$12,-X34,-X$16))</f>
        <v>-7172.91</v>
      </c>
      <c r="Y35" s="32">
        <f>IF(OR($A35&lt;Y$11,$A35&gt;Y$12),0,IF($A35=Y$12,-Y34,-Y$16))</f>
        <v>-809.76</v>
      </c>
      <c r="Z35" s="32">
        <f>IF(OR($A35&lt;Z$11,$A35&gt;Z$12),0,IF($A35=Z$12,-Z34,-Z$16))</f>
        <v>-619.56255555555549</v>
      </c>
      <c r="AA35" s="32">
        <f>IF(OR($A35&lt;AA$11,$A35&gt;AA$12),0,IF($A35=AA$12,-AA34,-AA$16))</f>
        <v>-2238.71</v>
      </c>
      <c r="AB35" s="32"/>
      <c r="AC35" s="32"/>
      <c r="AD35" s="33"/>
      <c r="AE35" s="33"/>
      <c r="AF35" s="33"/>
      <c r="AG35" s="33"/>
      <c r="AH35" s="33"/>
      <c r="AI35" s="33"/>
      <c r="AJ35" s="34">
        <f t="shared" si="18"/>
        <v>-25238.162555555551</v>
      </c>
    </row>
    <row r="36" spans="1:38">
      <c r="A36" s="30">
        <v>40422</v>
      </c>
      <c r="B36" s="35" t="s">
        <v>75</v>
      </c>
      <c r="C36" s="34">
        <f>+C34+C35</f>
        <v>412.9499999999997</v>
      </c>
      <c r="D36" s="34">
        <f t="shared" ref="D36" si="161">+D34+D35</f>
        <v>2057.4000000000005</v>
      </c>
      <c r="E36" s="34">
        <f t="shared" ref="E36" si="162">+E34+E35</f>
        <v>3002.0099999999984</v>
      </c>
      <c r="F36" s="34">
        <f t="shared" ref="F36" si="163">+F34+F35</f>
        <v>3395.7599999999984</v>
      </c>
      <c r="G36" s="34">
        <f t="shared" ref="G36" si="164">+G34+G35</f>
        <v>11053.57</v>
      </c>
      <c r="H36" s="34">
        <f t="shared" ref="H36" si="165">+H34+H35</f>
        <v>16145.850000000006</v>
      </c>
      <c r="I36" s="34">
        <f t="shared" ref="I36" si="166">+I38-I37</f>
        <v>29865.84</v>
      </c>
      <c r="J36" s="34">
        <f t="shared" ref="J36" si="167">+J38-J37</f>
        <v>32048.250000000004</v>
      </c>
      <c r="K36" s="34">
        <f t="shared" ref="K36" si="168">+K38-K37</f>
        <v>73096.600000000006</v>
      </c>
      <c r="L36" s="34">
        <f t="shared" ref="L36" si="169">+L38-L37</f>
        <v>91094.119999999923</v>
      </c>
      <c r="M36" s="34">
        <f t="shared" ref="M36" si="170">+M38-M37</f>
        <v>111661.38000000012</v>
      </c>
      <c r="N36" s="34">
        <f t="shared" ref="N36" si="171">+N38-N37</f>
        <v>25832.92</v>
      </c>
      <c r="O36" s="34">
        <f t="shared" ref="O36" si="172">+O38-O37</f>
        <v>17120.059999999987</v>
      </c>
      <c r="P36" s="34">
        <f t="shared" ref="P36" si="173">+P38-P37</f>
        <v>42809.760000000068</v>
      </c>
      <c r="Q36" s="34">
        <f t="shared" ref="Q36" si="174">+Q38-Q37</f>
        <v>16625.28000000001</v>
      </c>
      <c r="R36" s="34">
        <f t="shared" ref="R36" si="175">+R38-R37</f>
        <v>21276.640000000025</v>
      </c>
      <c r="S36" s="34">
        <f t="shared" ref="S36" si="176">+S38-S37</f>
        <v>0</v>
      </c>
      <c r="T36" s="34">
        <f t="shared" ref="T36" si="177">+T38-T37</f>
        <v>0</v>
      </c>
      <c r="U36" s="34">
        <f t="shared" ref="U36" si="178">+U38-U37</f>
        <v>543594.59999999939</v>
      </c>
      <c r="V36" s="34">
        <f t="shared" ref="V36" si="179">+V38-V37</f>
        <v>0</v>
      </c>
      <c r="W36" s="34">
        <f t="shared" ref="W36" si="180">+W38-W37</f>
        <v>946864.7999999997</v>
      </c>
      <c r="X36" s="34">
        <f t="shared" ref="X36" si="181">+X38-X37</f>
        <v>315608.03999999986</v>
      </c>
      <c r="Y36" s="34">
        <f t="shared" ref="Y36" si="182">+Y38-Y37</f>
        <v>90693.119999999879</v>
      </c>
      <c r="Z36" s="34">
        <f>+Z34+Z35</f>
        <v>90455.736999999965</v>
      </c>
      <c r="AA36" s="34">
        <f t="shared" ref="AA36" si="183">+AA38-AA37</f>
        <v>326851.66000000044</v>
      </c>
      <c r="AB36" s="34"/>
      <c r="AC36" s="34"/>
      <c r="AD36" s="34"/>
      <c r="AE36" s="34"/>
      <c r="AF36" s="34"/>
      <c r="AG36" s="34"/>
      <c r="AH36" s="34"/>
      <c r="AI36" s="34"/>
      <c r="AJ36" s="34">
        <f t="shared" si="18"/>
        <v>2811566.3469999996</v>
      </c>
    </row>
    <row r="37" spans="1:38">
      <c r="A37" s="36">
        <f>+A36+31</f>
        <v>40453</v>
      </c>
      <c r="B37" s="31" t="s">
        <v>74</v>
      </c>
      <c r="C37" s="32">
        <f>IF(OR($A37&lt;C$11,$A37&gt;C$12),0,IF($A37=C$12,-C36,-C$16))</f>
        <v>-137.65</v>
      </c>
      <c r="D37" s="32">
        <f>IF(OR($A37&lt;D$11,$A37&gt;D$12),0,IF($A37=D$12,-D36,-D$16))</f>
        <v>-685.8</v>
      </c>
      <c r="E37" s="32">
        <f>IF(OR($A37&lt;E$11,$A37&gt;E$12),0,IF($A37=E$12,-E36,-E$16))</f>
        <v>-1000.67</v>
      </c>
      <c r="F37" s="32">
        <f>IF(OR($A37&lt;F$11,$A37&gt;F$12),0,IF($A37=F$12,-F36,-F$16))</f>
        <v>-1131.92</v>
      </c>
      <c r="G37" s="32">
        <f>IF(OR($A37&lt;G$11,$A37&gt;G$12),0,IF($A37=G$12,-G36,-G$16))</f>
        <v>-1004.87</v>
      </c>
      <c r="H37" s="32">
        <f>IF(OR($A37&lt;H$11,$A37&gt;H$12),0,IF($A37=H$12,-H36,-H$16))</f>
        <v>-1076.3900000000001</v>
      </c>
      <c r="I37" s="32">
        <f>IF(OR($A37&lt;I$11,$A37&gt;I$12),0,IF($A37=I$12,-I36,-I$16))</f>
        <v>-1244.4100000000001</v>
      </c>
      <c r="J37" s="32">
        <f>IF(OR($A37&lt;J$11,$A37&gt;J$12),0,IF($A37=J$12,-J36,-J$16))</f>
        <v>-1281.93</v>
      </c>
      <c r="K37" s="32">
        <f>IF(OR($A37&lt;K$11,$A37&gt;K$12),0,IF($A37=K$12,-K36,-K$16))</f>
        <v>-2149.9</v>
      </c>
      <c r="L37" s="32">
        <f>IF(OR($A37&lt;L$11,$A37&gt;L$12),0,IF($A37=L$12,-L36,-L$16))</f>
        <v>-1469.26</v>
      </c>
      <c r="M37" s="32">
        <f>IF(OR($A37&lt;M$11,$A37&gt;M$12),0,IF($A37=M$12,-M36,-M$16))</f>
        <v>-1800.99</v>
      </c>
      <c r="N37" s="32">
        <f>IF(OR($A37&lt;N$11,$A37&gt;N$12),0,IF($A37=N$12,-N36,-N$16))</f>
        <v>-416.66</v>
      </c>
      <c r="O37" s="32">
        <f>IF(OR($A37&lt;O$11,$A37&gt;O$12),0,IF($A37=O$12,-O36,-O$16))</f>
        <v>-276.13</v>
      </c>
      <c r="P37" s="32">
        <f>IF(OR($A37&lt;P$11,$A37&gt;P$12),0,IF($A37=P$12,-P36,-P$16))</f>
        <v>-382.23</v>
      </c>
      <c r="Q37" s="32">
        <f>IF(OR($A37&lt;Q$11,$A37&gt;Q$12),0,IF($A37=Q$12,-Q36,-Q$16))</f>
        <v>-148.44</v>
      </c>
      <c r="R37" s="32">
        <f>IF(OR($A37&lt;R$11,$A37&gt;R$12),0,IF($A37=R$12,-R36,-R$16))</f>
        <v>-189.97</v>
      </c>
      <c r="S37" s="32">
        <f>IF(OR($A37&lt;S$11,$A37&gt;S$12),0,IF($A37=S$12,-S36,-S$16))</f>
        <v>0</v>
      </c>
      <c r="T37" s="32">
        <f>IF(OR($A37&lt;T$11,$A37&gt;T$12),0,IF($A37=T$12,-T36,-T$16))</f>
        <v>0</v>
      </c>
      <c r="U37" s="32">
        <f>IF(OR($A37&lt;U$11,$A37&gt;U$12),0,IF($A37=U$12,-U36,-U$16))</f>
        <v>-3019.97</v>
      </c>
      <c r="V37" s="32">
        <f>IF(OR($A37&lt;V$11,$A37&gt;V$12),0,IF($A37=V$12,-V36,-V$16))</f>
        <v>0</v>
      </c>
      <c r="W37" s="32">
        <f>IF(OR($A37&lt;W$11,$A37&gt;W$12),0,IF($A37=W$12,-W36,-W$16))</f>
        <v>-5260.36</v>
      </c>
      <c r="X37" s="32">
        <f>IF(OR($A37&lt;X$11,$A37&gt;X$12),0,IF($A37=X$12,-X36,-X$16))</f>
        <v>-7172.91</v>
      </c>
      <c r="Y37" s="32">
        <f>IF(OR($A37&lt;Y$11,$A37&gt;Y$12),0,IF($A37=Y$12,-Y36,-Y$16))</f>
        <v>-809.76</v>
      </c>
      <c r="Z37" s="32">
        <f>IF(OR($A37&lt;Z$11,$A37&gt;Z$12),0,IF($A37=Z$12,-Z36,-Z$16))</f>
        <v>-619.56255555555549</v>
      </c>
      <c r="AA37" s="32">
        <f>IF(OR($A37&lt;AA$11,$A37&gt;AA$12),0,IF($A37=AA$12,-AA36,-AA$16))</f>
        <v>-2238.71</v>
      </c>
      <c r="AB37" s="32"/>
      <c r="AC37" s="32"/>
      <c r="AD37" s="33"/>
      <c r="AE37" s="33"/>
      <c r="AF37" s="33"/>
      <c r="AG37" s="33"/>
      <c r="AH37" s="33"/>
      <c r="AI37" s="33"/>
      <c r="AJ37" s="34">
        <f t="shared" si="18"/>
        <v>-33518.492555555553</v>
      </c>
    </row>
    <row r="38" spans="1:38">
      <c r="A38" s="30">
        <v>40452</v>
      </c>
      <c r="B38" s="35" t="s">
        <v>75</v>
      </c>
      <c r="C38" s="34">
        <f>+C36+C37</f>
        <v>275.29999999999973</v>
      </c>
      <c r="D38" s="34">
        <f t="shared" ref="D38" si="184">+D36+D37</f>
        <v>1371.6000000000006</v>
      </c>
      <c r="E38" s="34">
        <f t="shared" ref="E38" si="185">+E36+E37</f>
        <v>2001.3399999999983</v>
      </c>
      <c r="F38" s="34">
        <f t="shared" ref="F38" si="186">+F36+F37</f>
        <v>2263.8399999999983</v>
      </c>
      <c r="G38" s="34">
        <f t="shared" ref="G38" si="187">+G36+G37</f>
        <v>10048.699999999999</v>
      </c>
      <c r="H38" s="34">
        <f t="shared" ref="H38" si="188">+H36+H37</f>
        <v>15069.460000000006</v>
      </c>
      <c r="I38" s="34">
        <f t="shared" ref="I38" si="189">+I40-I39</f>
        <v>28621.43</v>
      </c>
      <c r="J38" s="34">
        <f t="shared" ref="J38" si="190">+J40-J39</f>
        <v>30766.320000000003</v>
      </c>
      <c r="K38" s="34">
        <f t="shared" ref="K38" si="191">+K40-K39</f>
        <v>70946.700000000012</v>
      </c>
      <c r="L38" s="34">
        <f t="shared" ref="L38" si="192">+L40-L39</f>
        <v>89624.859999999928</v>
      </c>
      <c r="M38" s="34">
        <f t="shared" ref="M38" si="193">+M40-M39</f>
        <v>109860.39000000012</v>
      </c>
      <c r="N38" s="34">
        <f t="shared" ref="N38" si="194">+N40-N39</f>
        <v>25416.26</v>
      </c>
      <c r="O38" s="34">
        <f t="shared" ref="O38" si="195">+O40-O39</f>
        <v>16843.929999999986</v>
      </c>
      <c r="P38" s="34">
        <f t="shared" ref="P38" si="196">+P40-P39</f>
        <v>42427.530000000064</v>
      </c>
      <c r="Q38" s="34">
        <f t="shared" ref="Q38" si="197">+Q40-Q39</f>
        <v>16476.840000000011</v>
      </c>
      <c r="R38" s="34">
        <f t="shared" ref="R38" si="198">+R40-R39</f>
        <v>21086.670000000024</v>
      </c>
      <c r="S38" s="34">
        <f t="shared" ref="S38" si="199">+S40-S39</f>
        <v>0</v>
      </c>
      <c r="T38" s="34">
        <f t="shared" ref="T38" si="200">+T40-T39</f>
        <v>0</v>
      </c>
      <c r="U38" s="34">
        <f t="shared" ref="U38" si="201">+U40-U39</f>
        <v>540574.62999999942</v>
      </c>
      <c r="V38" s="34">
        <f t="shared" ref="V38" si="202">+V40-V39</f>
        <v>0</v>
      </c>
      <c r="W38" s="34">
        <f t="shared" ref="W38" si="203">+W40-W39</f>
        <v>941604.43999999971</v>
      </c>
      <c r="X38" s="34">
        <f t="shared" ref="X38" si="204">+X40-X39</f>
        <v>308435.12999999989</v>
      </c>
      <c r="Y38" s="34">
        <f t="shared" ref="Y38" si="205">+Y40-Y39</f>
        <v>89883.359999999884</v>
      </c>
      <c r="Z38" s="34">
        <f>+Z36+Z37</f>
        <v>89836.174444444405</v>
      </c>
      <c r="AA38" s="34">
        <f t="shared" ref="AA38" si="206">+AA40-AA39</f>
        <v>324612.95000000042</v>
      </c>
      <c r="AB38" s="34"/>
      <c r="AC38" s="34"/>
      <c r="AD38" s="34"/>
      <c r="AE38" s="34"/>
      <c r="AF38" s="34"/>
      <c r="AG38" s="34"/>
      <c r="AH38" s="34"/>
      <c r="AI38" s="34"/>
      <c r="AJ38" s="34">
        <f t="shared" si="18"/>
        <v>2778047.8544444442</v>
      </c>
    </row>
    <row r="39" spans="1:38">
      <c r="A39" s="36">
        <f>+A38+31</f>
        <v>40483</v>
      </c>
      <c r="B39" s="31" t="s">
        <v>74</v>
      </c>
      <c r="C39" s="32">
        <f>IF(OR($A39&lt;C$11,$A39&gt;C$12),0,IF($A39=C$12,-C38,-C$16))</f>
        <v>-137.65</v>
      </c>
      <c r="D39" s="32">
        <f>IF(OR($A39&lt;D$11,$A39&gt;D$12),0,IF($A39=D$12,-D38,-D$16))</f>
        <v>-685.8</v>
      </c>
      <c r="E39" s="32">
        <f>IF(OR($A39&lt;E$11,$A39&gt;E$12),0,IF($A39=E$12,-E38,-E$16))</f>
        <v>-1000.67</v>
      </c>
      <c r="F39" s="32">
        <f>IF(OR($A39&lt;F$11,$A39&gt;F$12),0,IF($A39=F$12,-F38,-F$16))</f>
        <v>-1131.92</v>
      </c>
      <c r="G39" s="32">
        <f>IF(OR($A39&lt;G$11,$A39&gt;G$12),0,IF($A39=G$12,-G38,-G$16))</f>
        <v>-1004.87</v>
      </c>
      <c r="H39" s="32">
        <f>IF(OR($A39&lt;H$11,$A39&gt;H$12),0,IF($A39=H$12,-H38,-H$16))</f>
        <v>-1076.3900000000001</v>
      </c>
      <c r="I39" s="32">
        <f>IF(OR($A39&lt;I$11,$A39&gt;I$12),0,IF($A39=I$12,-I38,-I$16))</f>
        <v>-1244.4100000000001</v>
      </c>
      <c r="J39" s="32">
        <f>IF(OR($A39&lt;J$11,$A39&gt;J$12),0,IF($A39=J$12,-J38,-J$16))</f>
        <v>-1281.93</v>
      </c>
      <c r="K39" s="32">
        <f>IF(OR($A39&lt;K$11,$A39&gt;K$12),0,IF($A39=K$12,-K38,-K$16))</f>
        <v>-2149.9</v>
      </c>
      <c r="L39" s="32">
        <f>IF(OR($A39&lt;L$11,$A39&gt;L$12),0,IF($A39=L$12,-L38,-L$16))</f>
        <v>-1469.26</v>
      </c>
      <c r="M39" s="32">
        <f>IF(OR($A39&lt;M$11,$A39&gt;M$12),0,IF($A39=M$12,-M38,-M$16))</f>
        <v>-1800.99</v>
      </c>
      <c r="N39" s="32">
        <f>IF(OR($A39&lt;N$11,$A39&gt;N$12),0,IF($A39=N$12,-N38,-N$16))</f>
        <v>-416.66</v>
      </c>
      <c r="O39" s="32">
        <f>IF(OR($A39&lt;O$11,$A39&gt;O$12),0,IF($A39=O$12,-O38,-O$16))</f>
        <v>-276.13</v>
      </c>
      <c r="P39" s="32">
        <f>IF(OR($A39&lt;P$11,$A39&gt;P$12),0,IF($A39=P$12,-P38,-P$16))</f>
        <v>-382.23</v>
      </c>
      <c r="Q39" s="32">
        <f>IF(OR($A39&lt;Q$11,$A39&gt;Q$12),0,IF($A39=Q$12,-Q38,-Q$16))</f>
        <v>-148.44</v>
      </c>
      <c r="R39" s="32">
        <f>IF(OR($A39&lt;R$11,$A39&gt;R$12),0,IF($A39=R$12,-R38,-R$16))</f>
        <v>-189.97</v>
      </c>
      <c r="S39" s="32">
        <f>IF(OR($A39&lt;S$11,$A39&gt;S$12),0,IF($A39=S$12,-S38,-S$16))</f>
        <v>0</v>
      </c>
      <c r="T39" s="32">
        <f>IF(OR($A39&lt;T$11,$A39&gt;T$12),0,IF($A39=T$12,-T38,-T$16))</f>
        <v>0</v>
      </c>
      <c r="U39" s="32">
        <f>IF(OR($A39&lt;U$11,$A39&gt;U$12),0,IF($A39=U$12,-U38,-U$16))</f>
        <v>-3019.97</v>
      </c>
      <c r="V39" s="32">
        <f>IF(OR($A39&lt;V$11,$A39&gt;V$12),0,IF($A39=V$12,-V38,-V$16))</f>
        <v>0</v>
      </c>
      <c r="W39" s="32">
        <f>IF(OR($A39&lt;W$11,$A39&gt;W$12),0,IF($A39=W$12,-W38,-W$16))</f>
        <v>-5260.36</v>
      </c>
      <c r="X39" s="32">
        <f>IF(OR($A39&lt;X$11,$A39&gt;X$12),0,IF($A39=X$12,-X38,-X$16))</f>
        <v>-7172.91</v>
      </c>
      <c r="Y39" s="32">
        <f>IF(OR($A39&lt;Y$11,$A39&gt;Y$12),0,IF($A39=Y$12,-Y38,-Y$16))</f>
        <v>-809.76</v>
      </c>
      <c r="Z39" s="32">
        <f>IF(OR($A39&lt;Z$11,$A39&gt;Z$12),0,IF($A39=Z$12,-Z38,-Z$16))</f>
        <v>-619.56255555555549</v>
      </c>
      <c r="AA39" s="32">
        <f>IF(OR($A39&lt;AA$11,$A39&gt;AA$12),0,IF($A39=AA$12,-AA38,-AA$16))</f>
        <v>-2238.71</v>
      </c>
      <c r="AB39" s="32"/>
      <c r="AC39" s="32"/>
      <c r="AD39" s="33"/>
      <c r="AE39" s="33"/>
      <c r="AF39" s="33"/>
      <c r="AG39" s="33"/>
      <c r="AH39" s="33"/>
      <c r="AI39" s="33"/>
      <c r="AJ39" s="34">
        <f t="shared" si="18"/>
        <v>-33518.492555555553</v>
      </c>
    </row>
    <row r="40" spans="1:38">
      <c r="A40" s="30">
        <v>40483</v>
      </c>
      <c r="B40" s="35" t="s">
        <v>75</v>
      </c>
      <c r="C40" s="34">
        <f>+C38+C39</f>
        <v>137.64999999999972</v>
      </c>
      <c r="D40" s="34">
        <f t="shared" ref="D40:F40" si="207">+D38+D39</f>
        <v>685.80000000000064</v>
      </c>
      <c r="E40" s="34">
        <f t="shared" si="207"/>
        <v>1000.6699999999984</v>
      </c>
      <c r="F40" s="34">
        <f t="shared" si="207"/>
        <v>1131.9199999999983</v>
      </c>
      <c r="G40" s="34">
        <f t="shared" ref="G40" si="208">+G42-G41</f>
        <v>9043.83</v>
      </c>
      <c r="H40" s="34">
        <f t="shared" ref="H40" si="209">+H42-H41</f>
        <v>13993.069999999998</v>
      </c>
      <c r="I40" s="34">
        <f t="shared" ref="I40" si="210">+I42-I41</f>
        <v>27377.02</v>
      </c>
      <c r="J40" s="34">
        <f t="shared" ref="J40" si="211">+J42-J41</f>
        <v>29484.390000000003</v>
      </c>
      <c r="K40" s="34">
        <f t="shared" ref="K40" si="212">+K42-K41</f>
        <v>68796.800000000017</v>
      </c>
      <c r="L40" s="34">
        <f t="shared" ref="L40" si="213">+L42-L41</f>
        <v>88155.599999999933</v>
      </c>
      <c r="M40" s="34">
        <f t="shared" ref="M40" si="214">+M42-M41</f>
        <v>108059.40000000011</v>
      </c>
      <c r="N40" s="34">
        <f t="shared" ref="N40" si="215">+N42-N41</f>
        <v>24999.599999999999</v>
      </c>
      <c r="O40" s="34">
        <f t="shared" ref="O40" si="216">+O42-O41</f>
        <v>16567.799999999985</v>
      </c>
      <c r="P40" s="34">
        <f t="shared" ref="P40" si="217">+P42-P41</f>
        <v>42045.300000000061</v>
      </c>
      <c r="Q40" s="34">
        <f t="shared" ref="Q40" si="218">+Q42-Q41</f>
        <v>16328.400000000011</v>
      </c>
      <c r="R40" s="34">
        <f t="shared" ref="R40" si="219">+R42-R41</f>
        <v>20896.700000000023</v>
      </c>
      <c r="S40" s="34">
        <f t="shared" ref="S40" si="220">+S42-S41</f>
        <v>0</v>
      </c>
      <c r="T40" s="34">
        <f t="shared" ref="T40" si="221">+T42-T41</f>
        <v>0</v>
      </c>
      <c r="U40" s="34">
        <f t="shared" ref="U40" si="222">+U42-U41</f>
        <v>537554.65999999945</v>
      </c>
      <c r="V40" s="34">
        <f t="shared" ref="V40" si="223">+V42-V41</f>
        <v>0</v>
      </c>
      <c r="W40" s="34">
        <f t="shared" ref="W40" si="224">+W42-W41</f>
        <v>936344.07999999973</v>
      </c>
      <c r="X40" s="34">
        <f t="shared" ref="X40" si="225">+X42-X41</f>
        <v>301262.21999999991</v>
      </c>
      <c r="Y40" s="34">
        <f t="shared" ref="Y40" si="226">+Y42-Y41</f>
        <v>89073.599999999889</v>
      </c>
      <c r="Z40" s="34">
        <f>+Z38+Z39</f>
        <v>89216.611888888845</v>
      </c>
      <c r="AA40" s="34">
        <f t="shared" ref="AA40" si="227">+AA42-AA41</f>
        <v>322374.2400000004</v>
      </c>
      <c r="AB40" s="34"/>
      <c r="AC40" s="34"/>
      <c r="AD40" s="34"/>
      <c r="AE40" s="34"/>
      <c r="AF40" s="34"/>
      <c r="AG40" s="34"/>
      <c r="AH40" s="34"/>
      <c r="AI40" s="34"/>
      <c r="AJ40" s="34">
        <f t="shared" si="18"/>
        <v>2744529.3618888883</v>
      </c>
    </row>
    <row r="41" spans="1:38">
      <c r="A41" s="36">
        <f>+A40+31</f>
        <v>40514</v>
      </c>
      <c r="B41" s="31" t="s">
        <v>74</v>
      </c>
      <c r="C41" s="32">
        <f>-C16</f>
        <v>-137.65</v>
      </c>
      <c r="D41" s="32">
        <f t="shared" ref="D41:F41" si="228">-D16</f>
        <v>-685.8</v>
      </c>
      <c r="E41" s="32">
        <f t="shared" si="228"/>
        <v>-1000.67</v>
      </c>
      <c r="F41" s="32">
        <f t="shared" si="228"/>
        <v>-1131.92</v>
      </c>
      <c r="G41" s="32">
        <f>IF(OR($A41&lt;G$11,$A41&gt;G$12),0,IF($A41=G$12,-G40,-G$16))</f>
        <v>-1004.87</v>
      </c>
      <c r="H41" s="32">
        <f>IF(OR($A41&lt;H$11,$A41&gt;H$12),0,IF($A41=H$12,-H40,-H$16))</f>
        <v>-1076.3900000000001</v>
      </c>
      <c r="I41" s="32">
        <f>IF(OR($A41&lt;I$11,$A41&gt;I$12),0,IF($A41=I$12,-I40,-I$16))</f>
        <v>-1244.4100000000001</v>
      </c>
      <c r="J41" s="32">
        <f>IF(OR($A41&lt;J$11,$A41&gt;J$12),0,IF($A41=J$12,-J40,-J$16))</f>
        <v>-1281.93</v>
      </c>
      <c r="K41" s="32">
        <f>IF(OR($A41&lt;K$11,$A41&gt;K$12),0,IF($A41=K$12,-K40,-K$16))</f>
        <v>-2149.9</v>
      </c>
      <c r="L41" s="32">
        <f>IF(OR($A41&lt;L$11,$A41&gt;L$12),0,IF($A41=L$12,-L40,-L$16))</f>
        <v>-1469.26</v>
      </c>
      <c r="M41" s="32">
        <f>IF(OR($A41&lt;M$11,$A41&gt;M$12),0,IF($A41=M$12,-M40,-M$16))</f>
        <v>-1800.99</v>
      </c>
      <c r="N41" s="32">
        <f>IF(OR($A41&lt;N$11,$A41&gt;N$12),0,IF($A41=N$12,-N40,-N$16))</f>
        <v>-416.66</v>
      </c>
      <c r="O41" s="32">
        <f>IF(OR($A41&lt;O$11,$A41&gt;O$12),0,IF($A41=O$12,-O40,-O$16))</f>
        <v>-276.13</v>
      </c>
      <c r="P41" s="32">
        <f>IF(OR($A41&lt;P$11,$A41&gt;P$12),0,IF($A41=P$12,-P40,-P$16))</f>
        <v>-382.23</v>
      </c>
      <c r="Q41" s="32">
        <f>IF(OR($A41&lt;Q$11,$A41&gt;Q$12),0,IF($A41=Q$12,-Q40,-Q$16))</f>
        <v>-148.44</v>
      </c>
      <c r="R41" s="32">
        <f>IF(OR($A41&lt;R$11,$A41&gt;R$12),0,IF($A41=R$12,-R40,-R$16))</f>
        <v>-189.97</v>
      </c>
      <c r="S41" s="32">
        <f>IF(OR($A41&lt;S$11,$A41&gt;S$12),0,IF($A41=S$12,-S40,-S$16))</f>
        <v>0</v>
      </c>
      <c r="T41" s="32">
        <f>IF(OR($A41&lt;T$11,$A41&gt;T$12),0,IF($A41=T$12,-T40,-T$16))</f>
        <v>0</v>
      </c>
      <c r="U41" s="32">
        <f>IF(OR($A41&lt;U$11,$A41&gt;U$12),0,IF($A41=U$12,-U40,-U$16))</f>
        <v>-3019.97</v>
      </c>
      <c r="V41" s="32">
        <f>IF(OR($A41&lt;V$11,$A41&gt;V$12),0,IF($A41=V$12,-V40,-V$16))</f>
        <v>0</v>
      </c>
      <c r="W41" s="32">
        <f>IF(OR($A41&lt;W$11,$A41&gt;W$12),0,IF($A41=W$12,-W40,-W$16))</f>
        <v>-5260.36</v>
      </c>
      <c r="X41" s="32">
        <f>IF(OR($A41&lt;X$11,$A41&gt;X$12),0,IF($A41=X$12,-X40,-X$16))</f>
        <v>-7172.91</v>
      </c>
      <c r="Y41" s="32">
        <f>IF(OR($A41&lt;Y$11,$A41&gt;Y$12),0,IF($A41=Y$12,-Y40,-Y$16))</f>
        <v>-809.76</v>
      </c>
      <c r="Z41" s="32">
        <f>IF(OR($A41&lt;Z$11,$A41&gt;Z$12),0,IF($A41=Z$12,-Z40,-Z$16))</f>
        <v>-619.56255555555549</v>
      </c>
      <c r="AA41" s="32">
        <f>IF(OR($A41&lt;AA$11,$A41&gt;AA$12),0,IF($A41=AA$12,-AA40,-AA$16))</f>
        <v>-2238.71</v>
      </c>
      <c r="AB41" s="32"/>
      <c r="AC41" s="32"/>
      <c r="AD41" s="33"/>
      <c r="AE41" s="33"/>
      <c r="AF41" s="33"/>
      <c r="AG41" s="33"/>
      <c r="AH41" s="33"/>
      <c r="AI41" s="33"/>
      <c r="AJ41" s="34">
        <f t="shared" si="18"/>
        <v>-33518.492555555553</v>
      </c>
    </row>
    <row r="42" spans="1:38">
      <c r="A42" s="30">
        <v>40513</v>
      </c>
      <c r="B42" s="35" t="s">
        <v>75</v>
      </c>
      <c r="C42" s="34">
        <f>+C40+C41</f>
        <v>-2.8421709430404007E-13</v>
      </c>
      <c r="D42" s="34">
        <f t="shared" ref="D42:F42" si="229">+D40+D41</f>
        <v>0</v>
      </c>
      <c r="E42" s="34">
        <f t="shared" si="229"/>
        <v>-1.5916157281026244E-12</v>
      </c>
      <c r="F42" s="34">
        <f t="shared" si="229"/>
        <v>-1.8189894035458565E-12</v>
      </c>
      <c r="G42" s="34">
        <f t="shared" ref="G42" si="230">+G44-G43</f>
        <v>8038.96</v>
      </c>
      <c r="H42" s="34">
        <f t="shared" ref="H42" si="231">+H44-H43</f>
        <v>12916.679999999998</v>
      </c>
      <c r="I42" s="34">
        <f t="shared" ref="I42" si="232">+I44-I43</f>
        <v>26132.61</v>
      </c>
      <c r="J42" s="34">
        <f t="shared" ref="J42" si="233">+J44-J43</f>
        <v>28202.460000000003</v>
      </c>
      <c r="K42" s="34">
        <f t="shared" ref="K42" si="234">+K44-K43</f>
        <v>66646.900000000023</v>
      </c>
      <c r="L42" s="34">
        <f t="shared" ref="L42" si="235">+L44-L43</f>
        <v>86686.339999999938</v>
      </c>
      <c r="M42" s="34">
        <f t="shared" ref="M42" si="236">+M44-M43</f>
        <v>106258.41000000011</v>
      </c>
      <c r="N42" s="34">
        <f t="shared" ref="N42" si="237">+N44-N43</f>
        <v>24582.94</v>
      </c>
      <c r="O42" s="34">
        <f t="shared" ref="O42" si="238">+O44-O43</f>
        <v>16291.669999999986</v>
      </c>
      <c r="P42" s="34">
        <f t="shared" ref="P42" si="239">+P44-P43</f>
        <v>41663.070000000058</v>
      </c>
      <c r="Q42" s="34">
        <f t="shared" ref="Q42" si="240">+Q44-Q43</f>
        <v>16179.96000000001</v>
      </c>
      <c r="R42" s="34">
        <f t="shared" ref="R42" si="241">+R44-R43</f>
        <v>20706.730000000021</v>
      </c>
      <c r="S42" s="34">
        <f t="shared" ref="S42" si="242">+S44-S43</f>
        <v>0</v>
      </c>
      <c r="T42" s="34">
        <f t="shared" ref="T42" si="243">+T44-T43</f>
        <v>0</v>
      </c>
      <c r="U42" s="34">
        <f t="shared" ref="U42" si="244">+U44-U43</f>
        <v>534534.68999999948</v>
      </c>
      <c r="V42" s="34">
        <f t="shared" ref="V42" si="245">+V44-V43</f>
        <v>0</v>
      </c>
      <c r="W42" s="34">
        <f t="shared" ref="W42" si="246">+W44-W43</f>
        <v>931083.71999999974</v>
      </c>
      <c r="X42" s="34">
        <f t="shared" ref="X42" si="247">+X44-X43</f>
        <v>294089.30999999994</v>
      </c>
      <c r="Y42" s="34">
        <f t="shared" ref="Y42" si="248">+Y44-Y43</f>
        <v>88263.839999999895</v>
      </c>
      <c r="Z42" s="34">
        <f>+Z40+Z41</f>
        <v>88597.049333333285</v>
      </c>
      <c r="AA42" s="34">
        <f t="shared" ref="AA42" si="249">+AA44-AA43</f>
        <v>320135.53000000038</v>
      </c>
      <c r="AB42" s="34"/>
      <c r="AC42" s="34"/>
      <c r="AD42" s="34"/>
      <c r="AE42" s="34"/>
      <c r="AF42" s="34"/>
      <c r="AG42" s="34"/>
      <c r="AH42" s="34"/>
      <c r="AI42" s="34"/>
      <c r="AJ42" s="34">
        <f t="shared" si="18"/>
        <v>2711010.8693333329</v>
      </c>
      <c r="AL42" s="6"/>
    </row>
    <row r="43" spans="1:38">
      <c r="A43" s="36">
        <f>+A42+31</f>
        <v>40544</v>
      </c>
      <c r="B43" s="31" t="s">
        <v>74</v>
      </c>
      <c r="C43" s="32">
        <f>IF(OR($A43&lt;C$11,$A43&gt;C$12),0,IF($A43=C$12,-C42,-C$16))</f>
        <v>0</v>
      </c>
      <c r="D43" s="32">
        <f>IF(OR($A43&lt;D$11,$A43&gt;D$12),0,IF($A43=D$12,-D42,-D$16))</f>
        <v>0</v>
      </c>
      <c r="E43" s="32">
        <f>IF(OR($A43&lt;E$11,$A43&gt;E$12),0,IF($A43=E$12,-E42,-E$16))</f>
        <v>0</v>
      </c>
      <c r="F43" s="32">
        <f>IF(OR($A43&lt;F$11,$A43&gt;F$12),0,IF($A43=F$12,-F42,-F$16))</f>
        <v>0</v>
      </c>
      <c r="G43" s="32">
        <f>IF(OR($A43&lt;G$11,$A43&gt;G$12),0,IF($A43=G$12,-G42,-G$16))</f>
        <v>-1004.87</v>
      </c>
      <c r="H43" s="32">
        <f>IF(OR($A43&lt;H$11,$A43&gt;H$12),0,IF($A43=H$12,-H42,-H$16))</f>
        <v>-1076.3900000000001</v>
      </c>
      <c r="I43" s="32">
        <f>IF(OR($A43&lt;I$11,$A43&gt;I$12),0,IF($A43=I$12,-I42,-I$16))</f>
        <v>-1244.4100000000001</v>
      </c>
      <c r="J43" s="32">
        <f>IF(OR($A43&lt;J$11,$A43&gt;J$12),0,IF($A43=J$12,-J42,-J$16))</f>
        <v>-1281.93</v>
      </c>
      <c r="K43" s="32">
        <f>IF(OR($A43&lt;K$11,$A43&gt;K$12),0,IF($A43=K$12,-K42,-K$16))</f>
        <v>-2149.9</v>
      </c>
      <c r="L43" s="32">
        <f>IF(OR($A43&lt;L$11,$A43&gt;L$12),0,IF($A43=L$12,-L42,-L$16))</f>
        <v>-1469.26</v>
      </c>
      <c r="M43" s="32">
        <f>IF(OR($A43&lt;M$11,$A43&gt;M$12),0,IF($A43=M$12,-M42,-M$16))</f>
        <v>-1800.99</v>
      </c>
      <c r="N43" s="32">
        <f>IF(OR($A43&lt;N$11,$A43&gt;N$12),0,IF($A43=N$12,-N42,-N$16))</f>
        <v>-416.66</v>
      </c>
      <c r="O43" s="32">
        <f>IF(OR($A43&lt;O$11,$A43&gt;O$12),0,IF($A43=O$12,-O42,-O$16))</f>
        <v>-276.13</v>
      </c>
      <c r="P43" s="32">
        <f>IF(OR($A43&lt;P$11,$A43&gt;P$12),0,IF($A43=P$12,-P42,-P$16))</f>
        <v>-382.23</v>
      </c>
      <c r="Q43" s="32">
        <f>IF(OR($A43&lt;Q$11,$A43&gt;Q$12),0,IF($A43=Q$12,-Q42,-Q$16))</f>
        <v>-148.44</v>
      </c>
      <c r="R43" s="32">
        <f>IF(OR($A43&lt;R$11,$A43&gt;R$12),0,IF($A43=R$12,-R42,-R$16))</f>
        <v>-189.97</v>
      </c>
      <c r="S43" s="32">
        <f>IF(OR($A43&lt;S$11,$A43&gt;S$12),0,IF($A43=S$12,-S42,-S$16))</f>
        <v>0</v>
      </c>
      <c r="T43" s="32">
        <f>IF(OR($A43&lt;T$11,$A43&gt;T$12),0,IF($A43=T$12,-T42,-T$16))</f>
        <v>0</v>
      </c>
      <c r="U43" s="32">
        <f>IF(OR($A43&lt;U$11,$A43&gt;U$12),0,IF($A43=U$12,-U42,-U$16))</f>
        <v>-3019.97</v>
      </c>
      <c r="V43" s="32">
        <f>IF(OR($A43&lt;V$11,$A43&gt;V$12),0,IF($A43=V$12,-V42,-V$16))</f>
        <v>0</v>
      </c>
      <c r="W43" s="32">
        <f>IF(OR($A43&lt;W$11,$A43&gt;W$12),0,IF($A43=W$12,-W42,-W$16))</f>
        <v>-5260.36</v>
      </c>
      <c r="X43" s="32">
        <f>IF(OR($A43&lt;X$11,$A43&gt;X$12),0,IF($A43=X$12,-X42,-X$16))</f>
        <v>-7172.91</v>
      </c>
      <c r="Y43" s="32">
        <f>IF(OR($A43&lt;Y$11,$A43&gt;Y$12),0,IF($A43=Y$12,-Y42,-Y$16))</f>
        <v>-809.76</v>
      </c>
      <c r="Z43" s="32">
        <f>IF(OR($A43&lt;Z$11,$A43&gt;Z$12),0,IF($A43=Z$12,-Z42,-Z$16))</f>
        <v>-619.56255555555549</v>
      </c>
      <c r="AA43" s="32">
        <f>IF(OR($A43&lt;AA$11,$A43&gt;AA$12),0,IF($A43=AA$12,-AA42,-AA$16))</f>
        <v>-2238.71</v>
      </c>
      <c r="AB43" s="32"/>
      <c r="AC43" s="32"/>
      <c r="AD43" s="33"/>
      <c r="AE43" s="33"/>
      <c r="AF43" s="33"/>
      <c r="AG43" s="33"/>
      <c r="AH43" s="33"/>
      <c r="AI43" s="33"/>
      <c r="AJ43" s="34">
        <f t="shared" si="18"/>
        <v>-30562.452555555552</v>
      </c>
    </row>
    <row r="44" spans="1:38">
      <c r="A44" s="30">
        <v>40544</v>
      </c>
      <c r="B44" s="35" t="s">
        <v>75</v>
      </c>
      <c r="C44" s="34">
        <f t="shared" ref="C44" si="250">+C46-C45</f>
        <v>0</v>
      </c>
      <c r="D44" s="34">
        <f t="shared" ref="D44" si="251">+D46-D45</f>
        <v>0</v>
      </c>
      <c r="E44" s="34">
        <f t="shared" ref="E44" si="252">+E46-E45</f>
        <v>0</v>
      </c>
      <c r="F44" s="34">
        <f t="shared" ref="F44" si="253">+F46-F45</f>
        <v>0</v>
      </c>
      <c r="G44" s="34">
        <f t="shared" ref="G44" si="254">+G46-G45</f>
        <v>7034.09</v>
      </c>
      <c r="H44" s="34">
        <f t="shared" ref="H44" si="255">+H46-H45</f>
        <v>11840.289999999999</v>
      </c>
      <c r="I44" s="34">
        <f t="shared" ref="I44" si="256">+I46-I45</f>
        <v>24888.2</v>
      </c>
      <c r="J44" s="34">
        <f t="shared" ref="J44" si="257">+J46-J45</f>
        <v>26920.530000000002</v>
      </c>
      <c r="K44" s="34">
        <f t="shared" ref="K44" si="258">+K46-K45</f>
        <v>64497.000000000022</v>
      </c>
      <c r="L44" s="34">
        <f t="shared" ref="L44" si="259">+L46-L45</f>
        <v>85217.079999999944</v>
      </c>
      <c r="M44" s="34">
        <f t="shared" ref="M44" si="260">+M46-M45</f>
        <v>104457.4200000001</v>
      </c>
      <c r="N44" s="34">
        <f t="shared" ref="N44" si="261">+N46-N45</f>
        <v>24166.28</v>
      </c>
      <c r="O44" s="34">
        <f t="shared" ref="O44" si="262">+O46-O45</f>
        <v>16015.539999999986</v>
      </c>
      <c r="P44" s="34">
        <f t="shared" ref="P44" si="263">+P46-P45</f>
        <v>41280.840000000055</v>
      </c>
      <c r="Q44" s="34">
        <f t="shared" ref="Q44" si="264">+Q46-Q45</f>
        <v>16031.52000000001</v>
      </c>
      <c r="R44" s="34">
        <f t="shared" ref="R44" si="265">+R46-R45</f>
        <v>20516.76000000002</v>
      </c>
      <c r="S44" s="34">
        <f t="shared" ref="S44" si="266">+S46-S45</f>
        <v>0</v>
      </c>
      <c r="T44" s="34">
        <f t="shared" ref="T44" si="267">+T46-T45</f>
        <v>0</v>
      </c>
      <c r="U44" s="34">
        <f t="shared" ref="U44" si="268">+U46-U45</f>
        <v>531514.71999999951</v>
      </c>
      <c r="V44" s="34">
        <f t="shared" ref="V44" si="269">+V46-V45</f>
        <v>0</v>
      </c>
      <c r="W44" s="34">
        <f t="shared" ref="W44" si="270">+W46-W45</f>
        <v>925823.35999999975</v>
      </c>
      <c r="X44" s="34">
        <f t="shared" ref="X44" si="271">+X46-X45</f>
        <v>286916.39999999997</v>
      </c>
      <c r="Y44" s="34">
        <f t="shared" ref="Y44" si="272">+Y46-Y45</f>
        <v>87454.0799999999</v>
      </c>
      <c r="Z44" s="34">
        <f>+Z42+Z43</f>
        <v>87977.486777777725</v>
      </c>
      <c r="AA44" s="34">
        <f t="shared" ref="AA44" si="273">+AA46-AA45</f>
        <v>317896.82000000036</v>
      </c>
      <c r="AB44" s="34"/>
      <c r="AC44" s="34"/>
      <c r="AD44" s="34"/>
      <c r="AE44" s="34"/>
      <c r="AF44" s="34"/>
      <c r="AG44" s="34"/>
      <c r="AH44" s="34"/>
      <c r="AI44" s="34"/>
      <c r="AJ44" s="34">
        <f t="shared" si="18"/>
        <v>2680448.4167777775</v>
      </c>
    </row>
    <row r="45" spans="1:38">
      <c r="A45" s="36">
        <f>+A44+31</f>
        <v>40575</v>
      </c>
      <c r="B45" s="31" t="s">
        <v>74</v>
      </c>
      <c r="C45" s="32">
        <f>IF(OR($A45&lt;C$11,$A45&gt;C$12),0,IF($A45=C$12,-C44,-C$16))</f>
        <v>0</v>
      </c>
      <c r="D45" s="32">
        <f>IF(OR($A45&lt;D$11,$A45&gt;D$12),0,IF($A45=D$12,-D44,-D$16))</f>
        <v>0</v>
      </c>
      <c r="E45" s="32">
        <f>IF(OR($A45&lt;E$11,$A45&gt;E$12),0,IF($A45=E$12,-E44,-E$16))</f>
        <v>0</v>
      </c>
      <c r="F45" s="32">
        <f>IF(OR($A45&lt;F$11,$A45&gt;F$12),0,IF($A45=F$12,-F44,-F$16))</f>
        <v>0</v>
      </c>
      <c r="G45" s="32">
        <f>IF(OR($A45&lt;G$11,$A45&gt;G$12),0,IF($A45=G$12,-G44,-G$16))</f>
        <v>-1004.87</v>
      </c>
      <c r="H45" s="32">
        <f>IF(OR($A45&lt;H$11,$A45&gt;H$12),0,IF($A45=H$12,-H44,-H$16))</f>
        <v>-1076.3900000000001</v>
      </c>
      <c r="I45" s="32">
        <f>IF(OR($A45&lt;I$11,$A45&gt;I$12),0,IF($A45=I$12,-I44,-I$16))</f>
        <v>-1244.4100000000001</v>
      </c>
      <c r="J45" s="32">
        <f>IF(OR($A45&lt;J$11,$A45&gt;J$12),0,IF($A45=J$12,-J44,-J$16))</f>
        <v>-1281.93</v>
      </c>
      <c r="K45" s="32">
        <f>IF(OR($A45&lt;K$11,$A45&gt;K$12),0,IF($A45=K$12,-K44,-K$16))</f>
        <v>-2149.9</v>
      </c>
      <c r="L45" s="32">
        <f>IF(OR($A45&lt;L$11,$A45&gt;L$12),0,IF($A45=L$12,-L44,-L$16))</f>
        <v>-1469.26</v>
      </c>
      <c r="M45" s="32">
        <f>IF(OR($A45&lt;M$11,$A45&gt;M$12),0,IF($A45=M$12,-M44,-M$16))</f>
        <v>-1800.99</v>
      </c>
      <c r="N45" s="32">
        <f>IF(OR($A45&lt;N$11,$A45&gt;N$12),0,IF($A45=N$12,-N44,-N$16))</f>
        <v>-416.66</v>
      </c>
      <c r="O45" s="32">
        <f>IF(OR($A45&lt;O$11,$A45&gt;O$12),0,IF($A45=O$12,-O44,-O$16))</f>
        <v>-276.13</v>
      </c>
      <c r="P45" s="32">
        <f>IF(OR($A45&lt;P$11,$A45&gt;P$12),0,IF($A45=P$12,-P44,-P$16))</f>
        <v>-382.23</v>
      </c>
      <c r="Q45" s="32">
        <f>IF(OR($A45&lt;Q$11,$A45&gt;Q$12),0,IF($A45=Q$12,-Q44,-Q$16))</f>
        <v>-148.44</v>
      </c>
      <c r="R45" s="32">
        <f>IF(OR($A45&lt;R$11,$A45&gt;R$12),0,IF($A45=R$12,-R44,-R$16))</f>
        <v>-189.97</v>
      </c>
      <c r="S45" s="32">
        <f>IF(OR($A45&lt;S$11,$A45&gt;S$12),0,IF($A45=S$12,-S44,-S$16))</f>
        <v>0</v>
      </c>
      <c r="T45" s="32">
        <f>IF(OR($A45&lt;T$11,$A45&gt;T$12),0,IF($A45=T$12,-T44,-T$16))</f>
        <v>0</v>
      </c>
      <c r="U45" s="32">
        <f>IF(OR($A45&lt;U$11,$A45&gt;U$12),0,IF($A45=U$12,-U44,-U$16))</f>
        <v>-3019.97</v>
      </c>
      <c r="V45" s="32">
        <f>IF(OR($A45&lt;V$11,$A45&gt;V$12),0,IF($A45=V$12,-V44,-V$16))</f>
        <v>0</v>
      </c>
      <c r="W45" s="32">
        <f>IF(OR($A45&lt;W$11,$A45&gt;W$12),0,IF($A45=W$12,-W44,-W$16))</f>
        <v>-5260.36</v>
      </c>
      <c r="X45" s="32">
        <f>IF(OR($A45&lt;X$11,$A45&gt;X$12),0,IF($A45=X$12,-X44,-X$16))</f>
        <v>-7172.91</v>
      </c>
      <c r="Y45" s="32">
        <f>IF(OR($A45&lt;Y$11,$A45&gt;Y$12),0,IF($A45=Y$12,-Y44,-Y$16))</f>
        <v>-809.76</v>
      </c>
      <c r="Z45" s="32">
        <f>IF(OR($A45&lt;Z$11,$A45&gt;Z$12),0,IF($A45=Z$12,-Z44,-Z$16))</f>
        <v>-619.56255555555549</v>
      </c>
      <c r="AA45" s="32">
        <f>IF(OR($A45&lt;AA$11,$A45&gt;AA$12),0,IF($A45=AA$12,-AA44,-AA$16))</f>
        <v>-2238.71</v>
      </c>
      <c r="AB45" s="32"/>
      <c r="AC45" s="32"/>
      <c r="AD45" s="33"/>
      <c r="AE45" s="33"/>
      <c r="AF45" s="33"/>
      <c r="AG45" s="33"/>
      <c r="AH45" s="33"/>
      <c r="AI45" s="33"/>
      <c r="AJ45" s="34">
        <f t="shared" si="18"/>
        <v>-30562.452555555552</v>
      </c>
    </row>
    <row r="46" spans="1:38">
      <c r="A46" s="30">
        <v>40575</v>
      </c>
      <c r="B46" s="35" t="s">
        <v>75</v>
      </c>
      <c r="C46" s="34">
        <f t="shared" ref="C46" si="274">+C48-C47</f>
        <v>0</v>
      </c>
      <c r="D46" s="34">
        <f t="shared" ref="D46" si="275">+D48-D47</f>
        <v>0</v>
      </c>
      <c r="E46" s="34">
        <f t="shared" ref="E46" si="276">+E48-E47</f>
        <v>0</v>
      </c>
      <c r="F46" s="34">
        <f t="shared" ref="F46" si="277">+F48-F47</f>
        <v>0</v>
      </c>
      <c r="G46" s="34">
        <f t="shared" ref="G46" si="278">+G48-G47</f>
        <v>6029.22</v>
      </c>
      <c r="H46" s="34">
        <f t="shared" ref="H46" si="279">+H48-H47</f>
        <v>10763.9</v>
      </c>
      <c r="I46" s="34">
        <f t="shared" ref="I46" si="280">+I48-I47</f>
        <v>23643.79</v>
      </c>
      <c r="J46" s="34">
        <f t="shared" ref="J46" si="281">+J48-J47</f>
        <v>25638.600000000002</v>
      </c>
      <c r="K46" s="34">
        <f t="shared" ref="K46" si="282">+K48-K47</f>
        <v>62347.10000000002</v>
      </c>
      <c r="L46" s="34">
        <f t="shared" ref="L46" si="283">+L48-L47</f>
        <v>83747.819999999949</v>
      </c>
      <c r="M46" s="34">
        <f t="shared" ref="M46" si="284">+M48-M47</f>
        <v>102656.43000000009</v>
      </c>
      <c r="N46" s="34">
        <f t="shared" ref="N46" si="285">+N48-N47</f>
        <v>23749.62</v>
      </c>
      <c r="O46" s="34">
        <f t="shared" ref="O46" si="286">+O48-O47</f>
        <v>15739.409999999987</v>
      </c>
      <c r="P46" s="34">
        <f t="shared" ref="P46" si="287">+P48-P47</f>
        <v>40898.610000000052</v>
      </c>
      <c r="Q46" s="34">
        <f t="shared" ref="Q46" si="288">+Q48-Q47</f>
        <v>15883.080000000009</v>
      </c>
      <c r="R46" s="34">
        <f t="shared" ref="R46" si="289">+R48-R47</f>
        <v>20326.790000000019</v>
      </c>
      <c r="S46" s="34">
        <f t="shared" ref="S46" si="290">+S48-S47</f>
        <v>0</v>
      </c>
      <c r="T46" s="34">
        <f t="shared" ref="T46" si="291">+T48-T47</f>
        <v>0</v>
      </c>
      <c r="U46" s="34">
        <f t="shared" ref="U46" si="292">+U48-U47</f>
        <v>528494.74999999953</v>
      </c>
      <c r="V46" s="34">
        <f t="shared" ref="V46" si="293">+V48-V47</f>
        <v>0</v>
      </c>
      <c r="W46" s="34">
        <f t="shared" ref="W46" si="294">+W48-W47</f>
        <v>920562.99999999977</v>
      </c>
      <c r="X46" s="34">
        <f t="shared" ref="X46" si="295">+X48-X47</f>
        <v>279743.49</v>
      </c>
      <c r="Y46" s="34">
        <f t="shared" ref="Y46" si="296">+Y48-Y47</f>
        <v>86644.319999999905</v>
      </c>
      <c r="Z46" s="34">
        <f>+Z44+Z45</f>
        <v>87357.924222222166</v>
      </c>
      <c r="AA46" s="34">
        <f t="shared" ref="AA46" si="297">+AA48-AA47</f>
        <v>315658.11000000034</v>
      </c>
      <c r="AB46" s="34"/>
      <c r="AC46" s="34"/>
      <c r="AD46" s="34"/>
      <c r="AE46" s="34"/>
      <c r="AF46" s="34"/>
      <c r="AG46" s="34"/>
      <c r="AH46" s="34"/>
      <c r="AI46" s="34"/>
      <c r="AJ46" s="34">
        <f t="shared" si="18"/>
        <v>2649885.9642222216</v>
      </c>
    </row>
    <row r="47" spans="1:38">
      <c r="A47" s="36">
        <f>+A46+31</f>
        <v>40606</v>
      </c>
      <c r="B47" s="31" t="s">
        <v>74</v>
      </c>
      <c r="C47" s="32">
        <f>IF(OR($A47&lt;C$11,$A47&gt;C$12),0,IF($A47=C$12,-C46,-C$16))</f>
        <v>0</v>
      </c>
      <c r="D47" s="32">
        <f>IF(OR($A47&lt;D$11,$A47&gt;D$12),0,IF($A47=D$12,-D46,-D$16))</f>
        <v>0</v>
      </c>
      <c r="E47" s="32">
        <f>IF(OR($A47&lt;E$11,$A47&gt;E$12),0,IF($A47=E$12,-E46,-E$16))</f>
        <v>0</v>
      </c>
      <c r="F47" s="32">
        <f>IF(OR($A47&lt;F$11,$A47&gt;F$12),0,IF($A47=F$12,-F46,-F$16))</f>
        <v>0</v>
      </c>
      <c r="G47" s="32">
        <f>IF(OR($A47&lt;G$11,$A47&gt;G$12),0,IF($A47=G$12,-G46,-G$16))</f>
        <v>-1004.87</v>
      </c>
      <c r="H47" s="32">
        <f>IF(OR($A47&lt;H$11,$A47&gt;H$12),0,IF($A47=H$12,-H46,-H$16))</f>
        <v>-1076.3900000000001</v>
      </c>
      <c r="I47" s="32">
        <f>IF(OR($A47&lt;I$11,$A47&gt;I$12),0,IF($A47=I$12,-I46,-I$16))</f>
        <v>-1244.4100000000001</v>
      </c>
      <c r="J47" s="32">
        <f>IF(OR($A47&lt;J$11,$A47&gt;J$12),0,IF($A47=J$12,-J46,-J$16))</f>
        <v>-1281.93</v>
      </c>
      <c r="K47" s="32">
        <f>IF(OR($A47&lt;K$11,$A47&gt;K$12),0,IF($A47=K$12,-K46,-K$16))</f>
        <v>-2149.9</v>
      </c>
      <c r="L47" s="32">
        <f>IF(OR($A47&lt;L$11,$A47&gt;L$12),0,IF($A47=L$12,-L46,-L$16))</f>
        <v>-1469.26</v>
      </c>
      <c r="M47" s="32">
        <f>IF(OR($A47&lt;M$11,$A47&gt;M$12),0,IF($A47=M$12,-M46,-M$16))</f>
        <v>-1800.99</v>
      </c>
      <c r="N47" s="32">
        <f>IF(OR($A47&lt;N$11,$A47&gt;N$12),0,IF($A47=N$12,-N46,-N$16))</f>
        <v>-416.66</v>
      </c>
      <c r="O47" s="32">
        <f>IF(OR($A47&lt;O$11,$A47&gt;O$12),0,IF($A47=O$12,-O46,-O$16))</f>
        <v>-276.13</v>
      </c>
      <c r="P47" s="32">
        <f>IF(OR($A47&lt;P$11,$A47&gt;P$12),0,IF($A47=P$12,-P46,-P$16))</f>
        <v>-382.23</v>
      </c>
      <c r="Q47" s="32">
        <f>IF(OR($A47&lt;Q$11,$A47&gt;Q$12),0,IF($A47=Q$12,-Q46,-Q$16))</f>
        <v>-148.44</v>
      </c>
      <c r="R47" s="32">
        <f>IF(OR($A47&lt;R$11,$A47&gt;R$12),0,IF($A47=R$12,-R46,-R$16))</f>
        <v>-189.97</v>
      </c>
      <c r="S47" s="32">
        <f>IF(OR($A47&lt;S$11,$A47&gt;S$12),0,IF($A47=S$12,-S46,-S$16))</f>
        <v>0</v>
      </c>
      <c r="T47" s="32">
        <f>IF(OR($A47&lt;T$11,$A47&gt;T$12),0,IF($A47=T$12,-T46,-T$16))</f>
        <v>0</v>
      </c>
      <c r="U47" s="32">
        <f>IF(OR($A47&lt;U$11,$A47&gt;U$12),0,IF($A47=U$12,-U46,-U$16))</f>
        <v>-3019.97</v>
      </c>
      <c r="V47" s="32">
        <f>IF(OR($A47&lt;V$11,$A47&gt;V$12),0,IF($A47=V$12,-V46,-V$16))</f>
        <v>0</v>
      </c>
      <c r="W47" s="32">
        <f>IF(OR($A47&lt;W$11,$A47&gt;W$12),0,IF($A47=W$12,-W46,-W$16))</f>
        <v>-5260.36</v>
      </c>
      <c r="X47" s="32">
        <f>IF(OR($A47&lt;X$11,$A47&gt;X$12),0,IF($A47=X$12,-X46,-X$16))</f>
        <v>-7172.91</v>
      </c>
      <c r="Y47" s="32">
        <f>IF(OR($A47&lt;Y$11,$A47&gt;Y$12),0,IF($A47=Y$12,-Y46,-Y$16))</f>
        <v>-809.76</v>
      </c>
      <c r="Z47" s="32">
        <f>IF(OR($A47&lt;Z$11,$A47&gt;Z$12),0,IF($A47=Z$12,-Z46,-Z$16))</f>
        <v>-619.56255555555549</v>
      </c>
      <c r="AA47" s="32">
        <f>IF(OR($A47&lt;AA$11,$A47&gt;AA$12),0,IF($A47=AA$12,-AA46,-AA$16))</f>
        <v>-2238.71</v>
      </c>
      <c r="AB47" s="32"/>
      <c r="AC47" s="32"/>
      <c r="AD47" s="33"/>
      <c r="AE47" s="33"/>
      <c r="AF47" s="33"/>
      <c r="AG47" s="33"/>
      <c r="AH47" s="33"/>
      <c r="AI47" s="33"/>
      <c r="AJ47" s="34">
        <f t="shared" si="18"/>
        <v>-30562.452555555552</v>
      </c>
    </row>
    <row r="48" spans="1:38">
      <c r="A48" s="30">
        <v>40603</v>
      </c>
      <c r="B48" s="35" t="s">
        <v>75</v>
      </c>
      <c r="C48" s="34">
        <f t="shared" ref="C48" si="298">+C50-C49</f>
        <v>0</v>
      </c>
      <c r="D48" s="34">
        <f t="shared" ref="D48" si="299">+D50-D49</f>
        <v>0</v>
      </c>
      <c r="E48" s="34">
        <f t="shared" ref="E48" si="300">+E50-E49</f>
        <v>0</v>
      </c>
      <c r="F48" s="34">
        <f t="shared" ref="F48" si="301">+F50-F49</f>
        <v>0</v>
      </c>
      <c r="G48" s="34">
        <f t="shared" ref="G48" si="302">+G50-G49</f>
        <v>5024.3500000000004</v>
      </c>
      <c r="H48" s="34">
        <f t="shared" ref="H48" si="303">+H50-H49</f>
        <v>9687.51</v>
      </c>
      <c r="I48" s="34">
        <f t="shared" ref="I48" si="304">+I50-I49</f>
        <v>22399.38</v>
      </c>
      <c r="J48" s="34">
        <f t="shared" ref="J48" si="305">+J50-J49</f>
        <v>24356.670000000002</v>
      </c>
      <c r="K48" s="34">
        <f t="shared" ref="K48" si="306">+K50-K49</f>
        <v>60197.200000000019</v>
      </c>
      <c r="L48" s="34">
        <f t="shared" ref="L48" si="307">+L50-L49</f>
        <v>82278.559999999954</v>
      </c>
      <c r="M48" s="34">
        <f t="shared" ref="M48" si="308">+M50-M49</f>
        <v>100855.44000000009</v>
      </c>
      <c r="N48" s="34">
        <f t="shared" ref="N48" si="309">+N50-N49</f>
        <v>23332.959999999999</v>
      </c>
      <c r="O48" s="34">
        <f t="shared" ref="O48" si="310">+O50-O49</f>
        <v>15463.279999999988</v>
      </c>
      <c r="P48" s="34">
        <f t="shared" ref="P48" si="311">+P50-P49</f>
        <v>40516.380000000048</v>
      </c>
      <c r="Q48" s="34">
        <f t="shared" ref="Q48" si="312">+Q50-Q49</f>
        <v>15734.640000000009</v>
      </c>
      <c r="R48" s="34">
        <f t="shared" ref="R48" si="313">+R50-R49</f>
        <v>20136.820000000018</v>
      </c>
      <c r="S48" s="34">
        <f t="shared" ref="S48" si="314">+S50-S49</f>
        <v>0</v>
      </c>
      <c r="T48" s="34">
        <f t="shared" ref="T48" si="315">+T50-T49</f>
        <v>0</v>
      </c>
      <c r="U48" s="34">
        <f t="shared" ref="U48" si="316">+U50-U49</f>
        <v>525474.77999999956</v>
      </c>
      <c r="V48" s="34">
        <f t="shared" ref="V48" si="317">+V50-V49</f>
        <v>0</v>
      </c>
      <c r="W48" s="34">
        <f t="shared" ref="W48" si="318">+W50-W49</f>
        <v>915302.63999999978</v>
      </c>
      <c r="X48" s="34">
        <f t="shared" ref="X48" si="319">+X50-X49</f>
        <v>272570.58</v>
      </c>
      <c r="Y48" s="34">
        <f t="shared" ref="Y48" si="320">+Y50-Y49</f>
        <v>85834.55999999991</v>
      </c>
      <c r="Z48" s="34">
        <f>+Z46+Z47</f>
        <v>86738.361666666606</v>
      </c>
      <c r="AA48" s="34">
        <f t="shared" ref="AA48" si="321">+AA50-AA49</f>
        <v>313419.40000000031</v>
      </c>
      <c r="AB48" s="34"/>
      <c r="AC48" s="34"/>
      <c r="AD48" s="34"/>
      <c r="AE48" s="34"/>
      <c r="AF48" s="34"/>
      <c r="AG48" s="34"/>
      <c r="AH48" s="34"/>
      <c r="AI48" s="34"/>
      <c r="AJ48" s="34">
        <f t="shared" si="18"/>
        <v>2619323.5116666667</v>
      </c>
    </row>
    <row r="49" spans="1:38">
      <c r="A49" s="36">
        <f>+A48+31</f>
        <v>40634</v>
      </c>
      <c r="B49" s="31" t="s">
        <v>74</v>
      </c>
      <c r="C49" s="32">
        <f>IF(OR($A49&lt;C$11,$A49&gt;C$12),0,IF($A49=C$12,-C48,-C$16))</f>
        <v>0</v>
      </c>
      <c r="D49" s="32">
        <f>IF(OR($A49&lt;D$11,$A49&gt;D$12),0,IF($A49=D$12,-D48,-D$16))</f>
        <v>0</v>
      </c>
      <c r="E49" s="32">
        <f>IF(OR($A49&lt;E$11,$A49&gt;E$12),0,IF($A49=E$12,-E48,-E$16))</f>
        <v>0</v>
      </c>
      <c r="F49" s="32">
        <f>IF(OR($A49&lt;F$11,$A49&gt;F$12),0,IF($A49=F$12,-F48,-F$16))</f>
        <v>0</v>
      </c>
      <c r="G49" s="32">
        <f>IF(OR($A49&lt;G$11,$A49&gt;G$12),0,IF($A49=G$12,-G48,-G$16))</f>
        <v>-1004.87</v>
      </c>
      <c r="H49" s="32">
        <f>IF(OR($A49&lt;H$11,$A49&gt;H$12),0,IF($A49=H$12,-H48,-H$16))</f>
        <v>-1076.3900000000001</v>
      </c>
      <c r="I49" s="32">
        <f>IF(OR($A49&lt;I$11,$A49&gt;I$12),0,IF($A49=I$12,-I48,-I$16))</f>
        <v>-1244.4100000000001</v>
      </c>
      <c r="J49" s="32">
        <f>IF(OR($A49&lt;J$11,$A49&gt;J$12),0,IF($A49=J$12,-J48,-J$16))</f>
        <v>-1281.93</v>
      </c>
      <c r="K49" s="32">
        <f>IF(OR($A49&lt;K$11,$A49&gt;K$12),0,IF($A49=K$12,-K48,-K$16))</f>
        <v>-2149.9</v>
      </c>
      <c r="L49" s="32">
        <f>IF(OR($A49&lt;L$11,$A49&gt;L$12),0,IF($A49=L$12,-L48,-L$16))</f>
        <v>-1469.26</v>
      </c>
      <c r="M49" s="32">
        <f>IF(OR($A49&lt;M$11,$A49&gt;M$12),0,IF($A49=M$12,-M48,-M$16))</f>
        <v>-1800.99</v>
      </c>
      <c r="N49" s="32">
        <f>IF(OR($A49&lt;N$11,$A49&gt;N$12),0,IF($A49=N$12,-N48,-N$16))</f>
        <v>-416.66</v>
      </c>
      <c r="O49" s="32">
        <f>IF(OR($A49&lt;O$11,$A49&gt;O$12),0,IF($A49=O$12,-O48,-O$16))</f>
        <v>-276.13</v>
      </c>
      <c r="P49" s="32">
        <f>IF(OR($A49&lt;P$11,$A49&gt;P$12),0,IF($A49=P$12,-P48,-P$16))</f>
        <v>-382.23</v>
      </c>
      <c r="Q49" s="32">
        <f>IF(OR($A49&lt;Q$11,$A49&gt;Q$12),0,IF($A49=Q$12,-Q48,-Q$16))</f>
        <v>-148.44</v>
      </c>
      <c r="R49" s="32">
        <f>IF(OR($A49&lt;R$11,$A49&gt;R$12),0,IF($A49=R$12,-R48,-R$16))</f>
        <v>-189.97</v>
      </c>
      <c r="S49" s="32">
        <f>IF(OR($A49&lt;S$11,$A49&gt;S$12),0,IF($A49=S$12,-S48,-S$16))</f>
        <v>0</v>
      </c>
      <c r="T49" s="32">
        <f>IF(OR($A49&lt;T$11,$A49&gt;T$12),0,IF($A49=T$12,-T48,-T$16))</f>
        <v>0</v>
      </c>
      <c r="U49" s="32">
        <f>IF(OR($A49&lt;U$11,$A49&gt;U$12),0,IF($A49=U$12,-U48,-U$16))</f>
        <v>-3019.97</v>
      </c>
      <c r="V49" s="32">
        <f>IF(OR($A49&lt;V$11,$A49&gt;V$12),0,IF($A49=V$12,-V48,-V$16))</f>
        <v>0</v>
      </c>
      <c r="W49" s="32">
        <f>IF(OR($A49&lt;W$11,$A49&gt;W$12),0,IF($A49=W$12,-W48,-W$16))</f>
        <v>-5260.36</v>
      </c>
      <c r="X49" s="32">
        <f>IF(OR($A49&lt;X$11,$A49&gt;X$12),0,IF($A49=X$12,-X48,-X$16))</f>
        <v>-7172.91</v>
      </c>
      <c r="Y49" s="32">
        <f>IF(OR($A49&lt;Y$11,$A49&gt;Y$12),0,IF($A49=Y$12,-Y48,-Y$16))</f>
        <v>-809.76</v>
      </c>
      <c r="Z49" s="32">
        <f>IF(OR($A49&lt;Z$11,$A49&gt;Z$12),0,IF($A49=Z$12,-Z48,-Z$16))</f>
        <v>-619.56255555555549</v>
      </c>
      <c r="AA49" s="32">
        <f>IF(OR($A49&lt;AA$11,$A49&gt;AA$12),0,IF($A49=AA$12,-AA48,-AA$16))</f>
        <v>-2238.71</v>
      </c>
      <c r="AB49" s="32"/>
      <c r="AC49" s="32"/>
      <c r="AD49" s="33"/>
      <c r="AE49" s="33"/>
      <c r="AF49" s="33"/>
      <c r="AG49" s="33"/>
      <c r="AH49" s="33"/>
      <c r="AI49" s="33"/>
      <c r="AJ49" s="34">
        <f t="shared" si="18"/>
        <v>-30562.452555555552</v>
      </c>
    </row>
    <row r="50" spans="1:38">
      <c r="A50" s="30">
        <v>40634</v>
      </c>
      <c r="B50" s="35" t="s">
        <v>75</v>
      </c>
      <c r="C50" s="34">
        <f t="shared" ref="C50" si="322">+C52-C51</f>
        <v>0</v>
      </c>
      <c r="D50" s="34">
        <f t="shared" ref="D50" si="323">+D52-D51</f>
        <v>0</v>
      </c>
      <c r="E50" s="34">
        <f t="shared" ref="E50" si="324">+E52-E51</f>
        <v>0</v>
      </c>
      <c r="F50" s="34">
        <f t="shared" ref="F50" si="325">+F52-F51</f>
        <v>0</v>
      </c>
      <c r="G50" s="34">
        <f t="shared" ref="G50" si="326">+G52-G51</f>
        <v>4019.48</v>
      </c>
      <c r="H50" s="34">
        <f t="shared" ref="H50" si="327">+H52-H51</f>
        <v>8611.1200000000008</v>
      </c>
      <c r="I50" s="34">
        <f t="shared" ref="I50" si="328">+I52-I51</f>
        <v>21154.97</v>
      </c>
      <c r="J50" s="34">
        <f t="shared" ref="J50" si="329">+J52-J51</f>
        <v>23074.74</v>
      </c>
      <c r="K50" s="34">
        <f t="shared" ref="K50" si="330">+K52-K51</f>
        <v>58047.300000000017</v>
      </c>
      <c r="L50" s="34">
        <f t="shared" ref="L50" si="331">+L52-L51</f>
        <v>80809.299999999959</v>
      </c>
      <c r="M50" s="34">
        <f t="shared" ref="M50" si="332">+M52-M51</f>
        <v>99054.450000000084</v>
      </c>
      <c r="N50" s="34">
        <f t="shared" ref="N50" si="333">+N52-N51</f>
        <v>22916.3</v>
      </c>
      <c r="O50" s="34">
        <f t="shared" ref="O50" si="334">+O52-O51</f>
        <v>15187.149999999989</v>
      </c>
      <c r="P50" s="34">
        <f t="shared" ref="P50" si="335">+P52-P51</f>
        <v>40134.150000000045</v>
      </c>
      <c r="Q50" s="34">
        <f t="shared" ref="Q50" si="336">+Q52-Q51</f>
        <v>15586.200000000008</v>
      </c>
      <c r="R50" s="34">
        <f t="shared" ref="R50" si="337">+R52-R51</f>
        <v>19946.850000000017</v>
      </c>
      <c r="S50" s="34">
        <f t="shared" ref="S50" si="338">+S52-S51</f>
        <v>0</v>
      </c>
      <c r="T50" s="34">
        <f t="shared" ref="T50" si="339">+T52-T51</f>
        <v>0</v>
      </c>
      <c r="U50" s="34">
        <f t="shared" ref="U50" si="340">+U52-U51</f>
        <v>522454.80999999959</v>
      </c>
      <c r="V50" s="34">
        <f t="shared" ref="V50" si="341">+V52-V51</f>
        <v>0</v>
      </c>
      <c r="W50" s="34">
        <f t="shared" ref="W50" si="342">+W52-W51</f>
        <v>910042.2799999998</v>
      </c>
      <c r="X50" s="34">
        <f t="shared" ref="X50" si="343">+X52-X51</f>
        <v>265397.67000000004</v>
      </c>
      <c r="Y50" s="34">
        <f t="shared" ref="Y50" si="344">+Y52-Y51</f>
        <v>85024.799999999916</v>
      </c>
      <c r="Z50" s="34">
        <f>+Z48+Z49</f>
        <v>86118.799111111046</v>
      </c>
      <c r="AA50" s="34">
        <f t="shared" ref="AA50" si="345">+AA52-AA51</f>
        <v>311180.69000000029</v>
      </c>
      <c r="AB50" s="34"/>
      <c r="AC50" s="34"/>
      <c r="AD50" s="34"/>
      <c r="AE50" s="34"/>
      <c r="AF50" s="34"/>
      <c r="AG50" s="34"/>
      <c r="AH50" s="34"/>
      <c r="AI50" s="34"/>
      <c r="AJ50" s="34">
        <f t="shared" si="18"/>
        <v>2588761.0591111109</v>
      </c>
    </row>
    <row r="51" spans="1:38">
      <c r="A51" s="36">
        <f>+A50+31</f>
        <v>40665</v>
      </c>
      <c r="B51" s="31" t="s">
        <v>74</v>
      </c>
      <c r="C51" s="32">
        <f>IF(OR($A51&lt;C$11,$A51&gt;C$12),0,IF($A51=C$12,-C50,-C$16))</f>
        <v>0</v>
      </c>
      <c r="D51" s="32">
        <f>IF(OR($A51&lt;D$11,$A51&gt;D$12),0,IF($A51=D$12,-D50,-D$16))</f>
        <v>0</v>
      </c>
      <c r="E51" s="32">
        <f>IF(OR($A51&lt;E$11,$A51&gt;E$12),0,IF($A51=E$12,-E50,-E$16))</f>
        <v>0</v>
      </c>
      <c r="F51" s="32">
        <f>IF(OR($A51&lt;F$11,$A51&gt;F$12),0,IF($A51=F$12,-F50,-F$16))</f>
        <v>0</v>
      </c>
      <c r="G51" s="32">
        <f>IF(OR($A51&lt;G$11,$A51&gt;G$12),0,IF($A51=G$12,-G50,-G$16))</f>
        <v>-1004.87</v>
      </c>
      <c r="H51" s="32">
        <f>IF(OR($A51&lt;H$11,$A51&gt;H$12),0,IF($A51=H$12,-H50,-H$16))</f>
        <v>-1076.3900000000001</v>
      </c>
      <c r="I51" s="32">
        <f>IF(OR($A51&lt;I$11,$A51&gt;I$12),0,IF($A51=I$12,-I50,-I$16))</f>
        <v>-1244.4100000000001</v>
      </c>
      <c r="J51" s="32">
        <f>IF(OR($A51&lt;J$11,$A51&gt;J$12),0,IF($A51=J$12,-J50,-J$16))</f>
        <v>-1281.93</v>
      </c>
      <c r="K51" s="32">
        <f>IF(OR($A51&lt;K$11,$A51&gt;K$12),0,IF($A51=K$12,-K50,-K$16))</f>
        <v>-2149.9</v>
      </c>
      <c r="L51" s="32">
        <f>IF(OR($A51&lt;L$11,$A51&gt;L$12),0,IF($A51=L$12,-L50,-L$16))</f>
        <v>-1469.26</v>
      </c>
      <c r="M51" s="32">
        <f>IF(OR($A51&lt;M$11,$A51&gt;M$12),0,IF($A51=M$12,-M50,-M$16))</f>
        <v>-1800.99</v>
      </c>
      <c r="N51" s="32">
        <f>IF(OR($A51&lt;N$11,$A51&gt;N$12),0,IF($A51=N$12,-N50,-N$16))</f>
        <v>-416.66</v>
      </c>
      <c r="O51" s="32">
        <f>IF(OR($A51&lt;O$11,$A51&gt;O$12),0,IF($A51=O$12,-O50,-O$16))</f>
        <v>-276.13</v>
      </c>
      <c r="P51" s="32">
        <f>IF(OR($A51&lt;P$11,$A51&gt;P$12),0,IF($A51=P$12,-P50,-P$16))</f>
        <v>-382.23</v>
      </c>
      <c r="Q51" s="32">
        <f>IF(OR($A51&lt;Q$11,$A51&gt;Q$12),0,IF($A51=Q$12,-Q50,-Q$16))</f>
        <v>-148.44</v>
      </c>
      <c r="R51" s="32">
        <f>IF(OR($A51&lt;R$11,$A51&gt;R$12),0,IF($A51=R$12,-R50,-R$16))</f>
        <v>-189.97</v>
      </c>
      <c r="S51" s="32">
        <f>IF(OR($A51&lt;S$11,$A51&gt;S$12),0,IF($A51=S$12,-S50,-S$16))</f>
        <v>0</v>
      </c>
      <c r="T51" s="32">
        <f>IF(OR($A51&lt;T$11,$A51&gt;T$12),0,IF($A51=T$12,-T50,-T$16))</f>
        <v>0</v>
      </c>
      <c r="U51" s="32">
        <f>IF(OR($A51&lt;U$11,$A51&gt;U$12),0,IF($A51=U$12,-U50,-U$16))</f>
        <v>-3019.97</v>
      </c>
      <c r="V51" s="32">
        <f>IF(OR($A51&lt;V$11,$A51&gt;V$12),0,IF($A51=V$12,-V50,-V$16))</f>
        <v>0</v>
      </c>
      <c r="W51" s="32">
        <f>IF(OR($A51&lt;W$11,$A51&gt;W$12),0,IF($A51=W$12,-W50,-W$16))</f>
        <v>-5260.36</v>
      </c>
      <c r="X51" s="32">
        <f>IF(OR($A51&lt;X$11,$A51&gt;X$12),0,IF($A51=X$12,-X50,-X$16))</f>
        <v>-7172.91</v>
      </c>
      <c r="Y51" s="32">
        <f>IF(OR($A51&lt;Y$11,$A51&gt;Y$12),0,IF($A51=Y$12,-Y50,-Y$16))</f>
        <v>-809.76</v>
      </c>
      <c r="Z51" s="32">
        <f>IF(OR($A51&lt;Z$11,$A51&gt;Z$12),0,IF($A51=Z$12,-Z50,-Z$16))</f>
        <v>-619.56255555555549</v>
      </c>
      <c r="AA51" s="32">
        <f>IF(OR($A51&lt;AA$11,$A51&gt;AA$12),0,IF($A51=AA$12,-AA50,-AA$16))</f>
        <v>-2238.71</v>
      </c>
      <c r="AB51" s="32"/>
      <c r="AC51" s="32"/>
      <c r="AD51" s="33"/>
      <c r="AE51" s="33"/>
      <c r="AF51" s="33"/>
      <c r="AG51" s="33"/>
      <c r="AH51" s="33"/>
      <c r="AI51" s="33"/>
      <c r="AJ51" s="34">
        <f t="shared" si="18"/>
        <v>-30562.452555555552</v>
      </c>
    </row>
    <row r="52" spans="1:38">
      <c r="A52" s="30">
        <v>40664</v>
      </c>
      <c r="B52" s="35" t="s">
        <v>75</v>
      </c>
      <c r="C52" s="34">
        <f t="shared" ref="C52" si="346">+C54-C53</f>
        <v>0</v>
      </c>
      <c r="D52" s="34">
        <f t="shared" ref="D52" si="347">+D54-D53</f>
        <v>0</v>
      </c>
      <c r="E52" s="34">
        <f t="shared" ref="E52" si="348">+E54-E53</f>
        <v>0</v>
      </c>
      <c r="F52" s="34">
        <f t="shared" ref="F52" si="349">+F54-F53</f>
        <v>0</v>
      </c>
      <c r="G52" s="34">
        <f t="shared" ref="G52" si="350">+G54-G53</f>
        <v>3014.61</v>
      </c>
      <c r="H52" s="34">
        <f t="shared" ref="H52" si="351">+H54-H53</f>
        <v>7534.7300000000014</v>
      </c>
      <c r="I52" s="34">
        <f t="shared" ref="I52" si="352">+I54-I53</f>
        <v>19910.560000000001</v>
      </c>
      <c r="J52" s="34">
        <f t="shared" ref="J52" si="353">+J54-J53</f>
        <v>21792.81</v>
      </c>
      <c r="K52" s="34">
        <f t="shared" ref="K52" si="354">+K54-K53</f>
        <v>55897.400000000016</v>
      </c>
      <c r="L52" s="34">
        <f t="shared" ref="L52" si="355">+L54-L53</f>
        <v>79340.039999999964</v>
      </c>
      <c r="M52" s="34">
        <f t="shared" ref="M52" si="356">+M54-M53</f>
        <v>97253.460000000079</v>
      </c>
      <c r="N52" s="34">
        <f t="shared" ref="N52" si="357">+N54-N53</f>
        <v>22499.64</v>
      </c>
      <c r="O52" s="34">
        <f t="shared" ref="O52" si="358">+O54-O53</f>
        <v>14911.01999999999</v>
      </c>
      <c r="P52" s="34">
        <f t="shared" ref="P52" si="359">+P54-P53</f>
        <v>39751.920000000042</v>
      </c>
      <c r="Q52" s="34">
        <f t="shared" ref="Q52" si="360">+Q54-Q53</f>
        <v>15437.760000000007</v>
      </c>
      <c r="R52" s="34">
        <f t="shared" ref="R52" si="361">+R54-R53</f>
        <v>19756.880000000016</v>
      </c>
      <c r="S52" s="34">
        <f t="shared" ref="S52" si="362">+S54-S53</f>
        <v>0</v>
      </c>
      <c r="T52" s="34">
        <f t="shared" ref="T52" si="363">+T54-T53</f>
        <v>0</v>
      </c>
      <c r="U52" s="34">
        <f t="shared" ref="U52" si="364">+U54-U53</f>
        <v>519434.83999999962</v>
      </c>
      <c r="V52" s="34">
        <f t="shared" ref="V52" si="365">+V54-V53</f>
        <v>0</v>
      </c>
      <c r="W52" s="34">
        <f t="shared" ref="W52" si="366">+W54-W53</f>
        <v>904781.91999999981</v>
      </c>
      <c r="X52" s="34">
        <f t="shared" ref="X52" si="367">+X54-X53</f>
        <v>258224.76000000004</v>
      </c>
      <c r="Y52" s="34">
        <f t="shared" ref="Y52" si="368">+Y54-Y53</f>
        <v>84215.039999999921</v>
      </c>
      <c r="Z52" s="34">
        <f>+Z50+Z51</f>
        <v>85499.236555555486</v>
      </c>
      <c r="AA52" s="34">
        <f t="shared" ref="AA52" si="369">+AA54-AA53</f>
        <v>308941.98000000027</v>
      </c>
      <c r="AB52" s="34"/>
      <c r="AC52" s="34"/>
      <c r="AD52" s="34"/>
      <c r="AE52" s="34"/>
      <c r="AF52" s="34"/>
      <c r="AG52" s="34"/>
      <c r="AH52" s="34"/>
      <c r="AI52" s="34"/>
      <c r="AJ52" s="34">
        <f t="shared" si="18"/>
        <v>2558198.606555555</v>
      </c>
      <c r="AL52" s="6"/>
    </row>
    <row r="53" spans="1:38">
      <c r="A53" s="36">
        <f>+A52+31</f>
        <v>40695</v>
      </c>
      <c r="B53" s="31" t="s">
        <v>74</v>
      </c>
      <c r="C53" s="32">
        <f>IF(OR($A53&lt;C$11,$A53&gt;C$12),0,IF($A53=C$12,-C52,-C$16))</f>
        <v>0</v>
      </c>
      <c r="D53" s="32">
        <f>IF(OR($A53&lt;D$11,$A53&gt;D$12),0,IF($A53=D$12,-D52,-D$16))</f>
        <v>0</v>
      </c>
      <c r="E53" s="32">
        <f>IF(OR($A53&lt;E$11,$A53&gt;E$12),0,IF($A53=E$12,-E52,-E$16))</f>
        <v>0</v>
      </c>
      <c r="F53" s="32">
        <f>IF(OR($A53&lt;F$11,$A53&gt;F$12),0,IF($A53=F$12,-F52,-F$16))</f>
        <v>0</v>
      </c>
      <c r="G53" s="32">
        <f>IF(OR($A53&lt;G$11,$A53&gt;G$12),0,IF($A53=G$12,-G52,-G$16))</f>
        <v>-1004.87</v>
      </c>
      <c r="H53" s="32">
        <f>IF(OR($A53&lt;H$11,$A53&gt;H$12),0,IF($A53=H$12,-H52,-H$16))</f>
        <v>-1076.3900000000001</v>
      </c>
      <c r="I53" s="32">
        <f>IF(OR($A53&lt;I$11,$A53&gt;I$12),0,IF($A53=I$12,-I52,-I$16))</f>
        <v>-1244.4100000000001</v>
      </c>
      <c r="J53" s="32">
        <f>IF(OR($A53&lt;J$11,$A53&gt;J$12),0,IF($A53=J$12,-J52,-J$16))</f>
        <v>-1281.93</v>
      </c>
      <c r="K53" s="32">
        <f>IF(OR($A53&lt;K$11,$A53&gt;K$12),0,IF($A53=K$12,-K52,-K$16))</f>
        <v>-2149.9</v>
      </c>
      <c r="L53" s="32">
        <f>IF(OR($A53&lt;L$11,$A53&gt;L$12),0,IF($A53=L$12,-L52,-L$16))</f>
        <v>-1469.26</v>
      </c>
      <c r="M53" s="32">
        <f>IF(OR($A53&lt;M$11,$A53&gt;M$12),0,IF($A53=M$12,-M52,-M$16))</f>
        <v>-1800.99</v>
      </c>
      <c r="N53" s="32">
        <f>IF(OR($A53&lt;N$11,$A53&gt;N$12),0,IF($A53=N$12,-N52,-N$16))</f>
        <v>-416.66</v>
      </c>
      <c r="O53" s="32">
        <f>IF(OR($A53&lt;O$11,$A53&gt;O$12),0,IF($A53=O$12,-O52,-O$16))</f>
        <v>-276.13</v>
      </c>
      <c r="P53" s="32">
        <f>IF(OR($A53&lt;P$11,$A53&gt;P$12),0,IF($A53=P$12,-P52,-P$16))</f>
        <v>-382.23</v>
      </c>
      <c r="Q53" s="32">
        <f>IF(OR($A53&lt;Q$11,$A53&gt;Q$12),0,IF($A53=Q$12,-Q52,-Q$16))</f>
        <v>-148.44</v>
      </c>
      <c r="R53" s="32">
        <f>IF(OR($A53&lt;R$11,$A53&gt;R$12),0,IF($A53=R$12,-R52,-R$16))</f>
        <v>-189.97</v>
      </c>
      <c r="S53" s="32">
        <f>IF(OR($A53&lt;S$11,$A53&gt;S$12),0,IF($A53=S$12,-S52,-S$16))</f>
        <v>0</v>
      </c>
      <c r="T53" s="32">
        <f>IF(OR($A53&lt;T$11,$A53&gt;T$12),0,IF($A53=T$12,-T52,-T$16))</f>
        <v>0</v>
      </c>
      <c r="U53" s="32">
        <f>IF(OR($A53&lt;U$11,$A53&gt;U$12),0,IF($A53=U$12,-U52,-U$16))</f>
        <v>-3019.97</v>
      </c>
      <c r="V53" s="32">
        <f>IF(OR($A53&lt;V$11,$A53&gt;V$12),0,IF($A53=V$12,-V52,-V$16))</f>
        <v>0</v>
      </c>
      <c r="W53" s="32">
        <f>IF(OR($A53&lt;W$11,$A53&gt;W$12),0,IF($A53=W$12,-W52,-W$16))</f>
        <v>-5260.36</v>
      </c>
      <c r="X53" s="32">
        <f>IF(OR($A53&lt;X$11,$A53&gt;X$12),0,IF($A53=X$12,-X52,-X$16))</f>
        <v>-7172.91</v>
      </c>
      <c r="Y53" s="32">
        <f>IF(OR($A53&lt;Y$11,$A53&gt;Y$12),0,IF($A53=Y$12,-Y52,-Y$16))</f>
        <v>-809.76</v>
      </c>
      <c r="Z53" s="32">
        <f>IF(OR($A53&lt;Z$11,$A53&gt;Z$12),0,IF($A53=Z$12,-Z52,-Z$16))</f>
        <v>-619.56255555555549</v>
      </c>
      <c r="AA53" s="32">
        <f>IF(OR($A53&lt;AA$11,$A53&gt;AA$12),0,IF($A53=AA$12,-AA52,-AA$16))</f>
        <v>-2238.71</v>
      </c>
      <c r="AB53" s="32"/>
      <c r="AC53" s="32"/>
      <c r="AD53" s="33"/>
      <c r="AE53" s="33"/>
      <c r="AF53" s="33"/>
      <c r="AG53" s="33"/>
      <c r="AH53" s="33"/>
      <c r="AI53" s="33"/>
      <c r="AJ53" s="34">
        <f t="shared" si="18"/>
        <v>-30562.452555555552</v>
      </c>
    </row>
    <row r="54" spans="1:38">
      <c r="A54" s="30">
        <v>40695</v>
      </c>
      <c r="B54" s="35" t="s">
        <v>75</v>
      </c>
      <c r="C54" s="34">
        <f t="shared" ref="C54" si="370">+C56-C55</f>
        <v>0</v>
      </c>
      <c r="D54" s="34">
        <f t="shared" ref="D54" si="371">+D56-D55</f>
        <v>0</v>
      </c>
      <c r="E54" s="34">
        <f t="shared" ref="E54" si="372">+E56-E55</f>
        <v>0</v>
      </c>
      <c r="F54" s="34">
        <f t="shared" ref="F54" si="373">+F56-F55</f>
        <v>0</v>
      </c>
      <c r="G54" s="34">
        <f t="shared" ref="G54" si="374">+G56-G55</f>
        <v>2009.74</v>
      </c>
      <c r="H54" s="34">
        <f t="shared" ref="H54" si="375">+H56-H55</f>
        <v>6458.3400000000011</v>
      </c>
      <c r="I54" s="34">
        <f t="shared" ref="I54" si="376">+I56-I55</f>
        <v>18666.150000000001</v>
      </c>
      <c r="J54" s="34">
        <f t="shared" ref="J54" si="377">+J56-J55</f>
        <v>20510.88</v>
      </c>
      <c r="K54" s="34">
        <f t="shared" ref="K54" si="378">+K56-K55</f>
        <v>53747.500000000015</v>
      </c>
      <c r="L54" s="34">
        <f t="shared" ref="L54" si="379">+L56-L55</f>
        <v>77870.77999999997</v>
      </c>
      <c r="M54" s="34">
        <f t="shared" ref="M54" si="380">+M56-M55</f>
        <v>95452.470000000074</v>
      </c>
      <c r="N54" s="34">
        <f t="shared" ref="N54" si="381">+N56-N55</f>
        <v>22082.98</v>
      </c>
      <c r="O54" s="34">
        <f t="shared" ref="O54" si="382">+O56-O55</f>
        <v>14634.88999999999</v>
      </c>
      <c r="P54" s="34">
        <f t="shared" ref="P54" si="383">+P56-P55</f>
        <v>39369.690000000039</v>
      </c>
      <c r="Q54" s="34">
        <f t="shared" ref="Q54" si="384">+Q56-Q55</f>
        <v>15289.320000000007</v>
      </c>
      <c r="R54" s="34">
        <f t="shared" ref="R54" si="385">+R56-R55</f>
        <v>19566.910000000014</v>
      </c>
      <c r="S54" s="34">
        <f t="shared" ref="S54" si="386">+S56-S55</f>
        <v>0</v>
      </c>
      <c r="T54" s="34">
        <f t="shared" ref="T54" si="387">+T56-T55</f>
        <v>0</v>
      </c>
      <c r="U54" s="34">
        <f t="shared" ref="U54" si="388">+U56-U55</f>
        <v>516414.86999999965</v>
      </c>
      <c r="V54" s="34">
        <f t="shared" ref="V54" si="389">+V56-V55</f>
        <v>0</v>
      </c>
      <c r="W54" s="34">
        <f t="shared" ref="W54" si="390">+W56-W55</f>
        <v>899521.55999999982</v>
      </c>
      <c r="X54" s="34">
        <f t="shared" ref="X54" si="391">+X56-X55</f>
        <v>251051.85000000003</v>
      </c>
      <c r="Y54" s="34">
        <f t="shared" ref="Y54" si="392">+Y56-Y55</f>
        <v>83405.279999999926</v>
      </c>
      <c r="Z54" s="34">
        <f>+Z52+Z53</f>
        <v>84879.673999999926</v>
      </c>
      <c r="AA54" s="34">
        <f t="shared" ref="AA54" si="393">+AA56-AA55</f>
        <v>306703.27000000025</v>
      </c>
      <c r="AB54" s="34"/>
      <c r="AC54" s="34"/>
      <c r="AD54" s="34"/>
      <c r="AE54" s="34"/>
      <c r="AF54" s="34"/>
      <c r="AG54" s="34"/>
      <c r="AH54" s="34"/>
      <c r="AI54" s="34"/>
      <c r="AJ54" s="34">
        <f t="shared" si="18"/>
        <v>2527636.1540000001</v>
      </c>
      <c r="AL54" s="6"/>
    </row>
    <row r="55" spans="1:38">
      <c r="A55" s="36">
        <f>+A54+31</f>
        <v>40726</v>
      </c>
      <c r="B55" s="31" t="s">
        <v>74</v>
      </c>
      <c r="C55" s="32">
        <f>IF(OR($A55&lt;C$11,$A55&gt;C$12),0,IF($A55=C$12,-C54,-C$16))</f>
        <v>0</v>
      </c>
      <c r="D55" s="32">
        <f>IF(OR($A55&lt;D$11,$A55&gt;D$12),0,IF($A55=D$12,-D54,-D$16))</f>
        <v>0</v>
      </c>
      <c r="E55" s="32">
        <f>IF(OR($A55&lt;E$11,$A55&gt;E$12),0,IF($A55=E$12,-E54,-E$16))</f>
        <v>0</v>
      </c>
      <c r="F55" s="32">
        <f>IF(OR($A55&lt;F$11,$A55&gt;F$12),0,IF($A55=F$12,-F54,-F$16))</f>
        <v>0</v>
      </c>
      <c r="G55" s="32">
        <f>IF(OR($A55&lt;G$11,$A55&gt;G$12),0,IF($A55=G$12,-G54,-G$16))</f>
        <v>-1004.87</v>
      </c>
      <c r="H55" s="32">
        <f>IF(OR($A55&lt;H$11,$A55&gt;H$12),0,IF($A55=H$12,-H54,-H$16))</f>
        <v>-1076.3900000000001</v>
      </c>
      <c r="I55" s="32">
        <f>IF(OR($A55&lt;I$11,$A55&gt;I$12),0,IF($A55=I$12,-I54,-I$16))</f>
        <v>-1244.4100000000001</v>
      </c>
      <c r="J55" s="32">
        <f>IF(OR($A55&lt;J$11,$A55&gt;J$12),0,IF($A55=J$12,-J54,-J$16))</f>
        <v>-1281.93</v>
      </c>
      <c r="K55" s="32">
        <f>IF(OR($A55&lt;K$11,$A55&gt;K$12),0,IF($A55=K$12,-K54,-K$16))</f>
        <v>-2149.9</v>
      </c>
      <c r="L55" s="32">
        <f>IF(OR($A55&lt;L$11,$A55&gt;L$12),0,IF($A55=L$12,-L54,-L$16))</f>
        <v>-1469.26</v>
      </c>
      <c r="M55" s="32">
        <f>IF(OR($A55&lt;M$11,$A55&gt;M$12),0,IF($A55=M$12,-M54,-M$16))</f>
        <v>-1800.99</v>
      </c>
      <c r="N55" s="32">
        <f>IF(OR($A55&lt;N$11,$A55&gt;N$12),0,IF($A55=N$12,-N54,-N$16))</f>
        <v>-416.66</v>
      </c>
      <c r="O55" s="32">
        <f>IF(OR($A55&lt;O$11,$A55&gt;O$12),0,IF($A55=O$12,-O54,-O$16))</f>
        <v>-276.13</v>
      </c>
      <c r="P55" s="32">
        <f>IF(OR($A55&lt;P$11,$A55&gt;P$12),0,IF($A55=P$12,-P54,-P$16))</f>
        <v>-382.23</v>
      </c>
      <c r="Q55" s="32">
        <f>IF(OR($A55&lt;Q$11,$A55&gt;Q$12),0,IF($A55=Q$12,-Q54,-Q$16))</f>
        <v>-148.44</v>
      </c>
      <c r="R55" s="32">
        <f>IF(OR($A55&lt;R$11,$A55&gt;R$12),0,IF($A55=R$12,-R54,-R$16))</f>
        <v>-189.97</v>
      </c>
      <c r="S55" s="32">
        <f>IF(OR($A55&lt;S$11,$A55&gt;S$12),0,IF($A55=S$12,-S54,-S$16))</f>
        <v>0</v>
      </c>
      <c r="T55" s="32">
        <f>IF(OR($A55&lt;T$11,$A55&gt;T$12),0,IF($A55=T$12,-T54,-T$16))</f>
        <v>0</v>
      </c>
      <c r="U55" s="32">
        <f>IF(OR($A55&lt;U$11,$A55&gt;U$12),0,IF($A55=U$12,-U54,-U$16))</f>
        <v>-3019.97</v>
      </c>
      <c r="V55" s="32">
        <f>IF(OR($A55&lt;V$11,$A55&gt;V$12),0,IF($A55=V$12,-V54,-V$16))</f>
        <v>0</v>
      </c>
      <c r="W55" s="32">
        <f>IF(OR($A55&lt;W$11,$A55&gt;W$12),0,IF($A55=W$12,-W54,-W$16))</f>
        <v>-5260.36</v>
      </c>
      <c r="X55" s="32">
        <f>IF(OR($A55&lt;X$11,$A55&gt;X$12),0,IF($A55=X$12,-X54,-X$16))</f>
        <v>-7172.91</v>
      </c>
      <c r="Y55" s="32">
        <f>IF(OR($A55&lt;Y$11,$A55&gt;Y$12),0,IF($A55=Y$12,-Y54,-Y$16))</f>
        <v>-809.76</v>
      </c>
      <c r="Z55" s="32">
        <f>IF(OR($A55&lt;Z$11,$A55&gt;Z$12),0,IF($A55=Z$12,-Z54,-Z$16))</f>
        <v>-619.56255555555549</v>
      </c>
      <c r="AA55" s="32">
        <f>IF(OR($A55&lt;AA$11,$A55&gt;AA$12),0,IF($A55=AA$12,-AA54,-AA$16))</f>
        <v>-2238.71</v>
      </c>
      <c r="AB55" s="32"/>
      <c r="AC55" s="32"/>
      <c r="AD55" s="33"/>
      <c r="AE55" s="33"/>
      <c r="AF55" s="33"/>
      <c r="AG55" s="33"/>
      <c r="AH55" s="33"/>
      <c r="AI55" s="33"/>
      <c r="AJ55" s="34">
        <f t="shared" si="18"/>
        <v>-30562.452555555552</v>
      </c>
    </row>
    <row r="56" spans="1:38">
      <c r="A56" s="30">
        <v>40725</v>
      </c>
      <c r="B56" s="35" t="s">
        <v>75</v>
      </c>
      <c r="C56" s="34">
        <f t="shared" ref="C56" si="394">+C58-C57</f>
        <v>0</v>
      </c>
      <c r="D56" s="34">
        <f t="shared" ref="D56" si="395">+D58-D57</f>
        <v>0</v>
      </c>
      <c r="E56" s="34">
        <f t="shared" ref="E56" si="396">+E58-E57</f>
        <v>0</v>
      </c>
      <c r="F56" s="34">
        <f t="shared" ref="F56" si="397">+F58-F57</f>
        <v>0</v>
      </c>
      <c r="G56" s="34">
        <v>1004.87</v>
      </c>
      <c r="H56" s="34">
        <f t="shared" ref="H56" si="398">+H58-H57</f>
        <v>5381.9500000000007</v>
      </c>
      <c r="I56" s="34">
        <f t="shared" ref="I56" si="399">+I58-I57</f>
        <v>17421.740000000002</v>
      </c>
      <c r="J56" s="34">
        <f t="shared" ref="J56" si="400">+J58-J57</f>
        <v>19228.95</v>
      </c>
      <c r="K56" s="34">
        <f t="shared" ref="K56" si="401">+K58-K57</f>
        <v>51597.600000000013</v>
      </c>
      <c r="L56" s="34">
        <f t="shared" ref="L56" si="402">+L58-L57</f>
        <v>76401.519999999975</v>
      </c>
      <c r="M56" s="34">
        <f t="shared" ref="M56" si="403">+M58-M57</f>
        <v>93651.480000000069</v>
      </c>
      <c r="N56" s="34">
        <f t="shared" ref="N56" si="404">+N58-N57</f>
        <v>21666.32</v>
      </c>
      <c r="O56" s="34">
        <f t="shared" ref="O56" si="405">+O58-O57</f>
        <v>14358.759999999991</v>
      </c>
      <c r="P56" s="34">
        <f t="shared" ref="P56" si="406">+P58-P57</f>
        <v>38987.460000000036</v>
      </c>
      <c r="Q56" s="34">
        <f t="shared" ref="Q56" si="407">+Q58-Q57</f>
        <v>15140.880000000006</v>
      </c>
      <c r="R56" s="34">
        <f t="shared" ref="R56" si="408">+R58-R57</f>
        <v>19376.940000000013</v>
      </c>
      <c r="S56" s="34">
        <f t="shared" ref="S56" si="409">+S58-S57</f>
        <v>0</v>
      </c>
      <c r="T56" s="34">
        <f t="shared" ref="T56" si="410">+T58-T57</f>
        <v>0</v>
      </c>
      <c r="U56" s="34">
        <f t="shared" ref="U56" si="411">+U58-U57</f>
        <v>513394.89999999967</v>
      </c>
      <c r="V56" s="34">
        <f t="shared" ref="V56" si="412">+V58-V57</f>
        <v>0</v>
      </c>
      <c r="W56" s="34">
        <f t="shared" ref="W56" si="413">+W58-W57</f>
        <v>894261.19999999984</v>
      </c>
      <c r="X56" s="34">
        <f t="shared" ref="X56" si="414">+X58-X57</f>
        <v>243878.94000000003</v>
      </c>
      <c r="Y56" s="34">
        <f t="shared" ref="Y56" si="415">+Y58-Y57</f>
        <v>82595.519999999931</v>
      </c>
      <c r="Z56" s="34">
        <f>+Z54+Z55</f>
        <v>84260.111444444366</v>
      </c>
      <c r="AA56" s="34">
        <f t="shared" ref="AA56" si="416">+AA58-AA57</f>
        <v>304464.56000000023</v>
      </c>
      <c r="AB56" s="34"/>
      <c r="AC56" s="34"/>
      <c r="AD56" s="34"/>
      <c r="AE56" s="34"/>
      <c r="AF56" s="34"/>
      <c r="AG56" s="34"/>
      <c r="AH56" s="34"/>
      <c r="AI56" s="34"/>
      <c r="AJ56" s="34">
        <f t="shared" si="18"/>
        <v>2497073.7014444442</v>
      </c>
    </row>
    <row r="57" spans="1:38">
      <c r="A57" s="36">
        <f>+A56+31</f>
        <v>40756</v>
      </c>
      <c r="B57" s="31" t="s">
        <v>74</v>
      </c>
      <c r="C57" s="32">
        <f>IF(OR($A57&lt;C$11,$A57&gt;C$12),0,IF($A57=C$12,-C56,-C$16))</f>
        <v>0</v>
      </c>
      <c r="D57" s="32">
        <f>IF(OR($A57&lt;D$11,$A57&gt;D$12),0,IF($A57=D$12,-D56,-D$16))</f>
        <v>0</v>
      </c>
      <c r="E57" s="32">
        <f>IF(OR($A57&lt;E$11,$A57&gt;E$12),0,IF($A57=E$12,-E56,-E$16))</f>
        <v>0</v>
      </c>
      <c r="F57" s="32">
        <f>IF(OR($A57&lt;F$11,$A57&gt;F$12),0,IF($A57=F$12,-F56,-F$16))</f>
        <v>0</v>
      </c>
      <c r="G57" s="32">
        <f>IF(OR($A57&lt;G$11,$A57&gt;G$12),0,IF($A57=G$12,-G56,-G$16))</f>
        <v>-1004.87</v>
      </c>
      <c r="H57" s="32">
        <f>IF(OR($A57&lt;H$11,$A57&gt;H$12),0,IF($A57=H$12,-H56,-H$16))</f>
        <v>-1076.3900000000001</v>
      </c>
      <c r="I57" s="32">
        <f>IF(OR($A57&lt;I$11,$A57&gt;I$12),0,IF($A57=I$12,-I56,-I$16))</f>
        <v>-1244.4100000000001</v>
      </c>
      <c r="J57" s="32">
        <f>IF(OR($A57&lt;J$11,$A57&gt;J$12),0,IF($A57=J$12,-J56,-J$16))</f>
        <v>-1281.93</v>
      </c>
      <c r="K57" s="32">
        <f>IF(OR($A57&lt;K$11,$A57&gt;K$12),0,IF($A57=K$12,-K56,-K$16))</f>
        <v>-2149.9</v>
      </c>
      <c r="L57" s="32">
        <f>IF(OR($A57&lt;L$11,$A57&gt;L$12),0,IF($A57=L$12,-L56,-L$16))</f>
        <v>-1469.26</v>
      </c>
      <c r="M57" s="32">
        <f>IF(OR($A57&lt;M$11,$A57&gt;M$12),0,IF($A57=M$12,-M56,-M$16))</f>
        <v>-1800.99</v>
      </c>
      <c r="N57" s="32">
        <f>IF(OR($A57&lt;N$11,$A57&gt;N$12),0,IF($A57=N$12,-N56,-N$16))</f>
        <v>-416.66</v>
      </c>
      <c r="O57" s="32">
        <f>IF(OR($A57&lt;O$11,$A57&gt;O$12),0,IF($A57=O$12,-O56,-O$16))</f>
        <v>-276.13</v>
      </c>
      <c r="P57" s="32">
        <f>IF(OR($A57&lt;P$11,$A57&gt;P$12),0,IF($A57=P$12,-P56,-P$16))</f>
        <v>-382.23</v>
      </c>
      <c r="Q57" s="32">
        <f>IF(OR($A57&lt;Q$11,$A57&gt;Q$12),0,IF($A57=Q$12,-Q56,-Q$16))</f>
        <v>-148.44</v>
      </c>
      <c r="R57" s="32">
        <f>IF(OR($A57&lt;R$11,$A57&gt;R$12),0,IF($A57=R$12,-R56,-R$16))</f>
        <v>-189.97</v>
      </c>
      <c r="S57" s="32">
        <f>IF(OR($A57&lt;S$11,$A57&gt;S$12),0,IF($A57=S$12,-S56,-S$16))</f>
        <v>0</v>
      </c>
      <c r="T57" s="32">
        <f>IF(OR($A57&lt;T$11,$A57&gt;T$12),0,IF($A57=T$12,-T56,-T$16))</f>
        <v>0</v>
      </c>
      <c r="U57" s="32">
        <f>IF(OR($A57&lt;U$11,$A57&gt;U$12),0,IF($A57=U$12,-U56,-U$16))</f>
        <v>-3019.97</v>
      </c>
      <c r="V57" s="32">
        <f>IF(OR($A57&lt;V$11,$A57&gt;V$12),0,IF($A57=V$12,-V56,-V$16))</f>
        <v>0</v>
      </c>
      <c r="W57" s="32">
        <f>IF(OR($A57&lt;W$11,$A57&gt;W$12),0,IF($A57=W$12,-W56,-W$16))</f>
        <v>-5260.36</v>
      </c>
      <c r="X57" s="32">
        <f>IF(OR($A57&lt;X$11,$A57&gt;X$12),0,IF($A57=X$12,-X56,-X$16))</f>
        <v>-7172.91</v>
      </c>
      <c r="Y57" s="32">
        <f>IF(OR($A57&lt;Y$11,$A57&gt;Y$12),0,IF($A57=Y$12,-Y56,-Y$16))</f>
        <v>-809.76</v>
      </c>
      <c r="Z57" s="32">
        <f>IF(OR($A57&lt;Z$11,$A57&gt;Z$12),0,IF($A57=Z$12,-Z56,-Z$16))</f>
        <v>-619.56255555555549</v>
      </c>
      <c r="AA57" s="32">
        <f>IF(OR($A57&lt;AA$11,$A57&gt;AA$12),0,IF($A57=AA$12,-AA56,-AA$16))</f>
        <v>-2238.71</v>
      </c>
      <c r="AB57" s="32"/>
      <c r="AC57" s="32"/>
      <c r="AD57" s="33"/>
      <c r="AE57" s="33"/>
      <c r="AF57" s="33"/>
      <c r="AG57" s="33"/>
      <c r="AH57" s="33"/>
      <c r="AI57" s="33"/>
      <c r="AJ57" s="34">
        <f t="shared" si="18"/>
        <v>-30562.452555555552</v>
      </c>
    </row>
    <row r="58" spans="1:38">
      <c r="A58" s="30">
        <v>40756</v>
      </c>
      <c r="B58" s="35" t="s">
        <v>75</v>
      </c>
      <c r="C58" s="34">
        <f t="shared" ref="C58" si="417">+C60-C59</f>
        <v>0</v>
      </c>
      <c r="D58" s="34">
        <f t="shared" ref="D58" si="418">+D60-D59</f>
        <v>0</v>
      </c>
      <c r="E58" s="34">
        <f t="shared" ref="E58" si="419">+E60-E59</f>
        <v>0</v>
      </c>
      <c r="F58" s="34">
        <f t="shared" ref="F58" si="420">+F60-F59</f>
        <v>0</v>
      </c>
      <c r="G58" s="34">
        <f t="shared" ref="G58" si="421">+G60-G59</f>
        <v>0</v>
      </c>
      <c r="H58" s="34">
        <f t="shared" ref="H58" si="422">+H60-H59</f>
        <v>4305.5600000000004</v>
      </c>
      <c r="I58" s="34">
        <f t="shared" ref="I58" si="423">+I60-I59</f>
        <v>16177.33</v>
      </c>
      <c r="J58" s="34">
        <f t="shared" ref="J58" si="424">+J60-J59</f>
        <v>17947.02</v>
      </c>
      <c r="K58" s="34">
        <f t="shared" ref="K58" si="425">+K60-K59</f>
        <v>49447.700000000012</v>
      </c>
      <c r="L58" s="34">
        <f t="shared" ref="L58" si="426">+L60-L59</f>
        <v>74932.25999999998</v>
      </c>
      <c r="M58" s="34">
        <f t="shared" ref="M58" si="427">+M60-M59</f>
        <v>91850.490000000063</v>
      </c>
      <c r="N58" s="34">
        <f t="shared" ref="N58" si="428">+N60-N59</f>
        <v>21249.66</v>
      </c>
      <c r="O58" s="34">
        <f t="shared" ref="O58" si="429">+O60-O59</f>
        <v>14082.629999999992</v>
      </c>
      <c r="P58" s="34">
        <f t="shared" ref="P58" si="430">+P60-P59</f>
        <v>38605.230000000032</v>
      </c>
      <c r="Q58" s="34">
        <f t="shared" ref="Q58" si="431">+Q60-Q59</f>
        <v>14992.440000000006</v>
      </c>
      <c r="R58" s="34">
        <f t="shared" ref="R58" si="432">+R60-R59</f>
        <v>19186.970000000012</v>
      </c>
      <c r="S58" s="34">
        <f t="shared" ref="S58" si="433">+S60-S59</f>
        <v>0</v>
      </c>
      <c r="T58" s="34">
        <f t="shared" ref="T58" si="434">+T60-T59</f>
        <v>0</v>
      </c>
      <c r="U58" s="34">
        <f t="shared" ref="U58" si="435">+U60-U59</f>
        <v>510374.9299999997</v>
      </c>
      <c r="V58" s="34">
        <f t="shared" ref="V58" si="436">+V60-V59</f>
        <v>0</v>
      </c>
      <c r="W58" s="34">
        <f t="shared" ref="W58" si="437">+W60-W59</f>
        <v>889000.83999999985</v>
      </c>
      <c r="X58" s="34">
        <f t="shared" ref="X58" si="438">+X60-X59</f>
        <v>236706.03000000003</v>
      </c>
      <c r="Y58" s="34">
        <f t="shared" ref="Y58" si="439">+Y60-Y59</f>
        <v>81785.759999999937</v>
      </c>
      <c r="Z58" s="34">
        <f>+Z56+Z57</f>
        <v>83640.548888888807</v>
      </c>
      <c r="AA58" s="34">
        <f t="shared" ref="AA58" si="440">+AA60-AA59</f>
        <v>302225.85000000021</v>
      </c>
      <c r="AB58" s="34"/>
      <c r="AC58" s="34"/>
      <c r="AD58" s="34"/>
      <c r="AE58" s="34"/>
      <c r="AF58" s="34"/>
      <c r="AG58" s="34"/>
      <c r="AH58" s="34"/>
      <c r="AI58" s="34"/>
      <c r="AJ58" s="34">
        <f t="shared" si="18"/>
        <v>2466511.2488888884</v>
      </c>
    </row>
    <row r="59" spans="1:38">
      <c r="A59" s="36">
        <f>+A58+31</f>
        <v>40787</v>
      </c>
      <c r="B59" s="31" t="s">
        <v>74</v>
      </c>
      <c r="C59" s="32">
        <f>IF(OR($A59&lt;C$11,$A59&gt;C$12),0,IF($A59=C$12,-C58,-C$16))</f>
        <v>0</v>
      </c>
      <c r="D59" s="32">
        <f>IF(OR($A59&lt;D$11,$A59&gt;D$12),0,IF($A59=D$12,-D58,-D$16))</f>
        <v>0</v>
      </c>
      <c r="E59" s="32">
        <f>IF(OR($A59&lt;E$11,$A59&gt;E$12),0,IF($A59=E$12,-E58,-E$16))</f>
        <v>0</v>
      </c>
      <c r="F59" s="32">
        <f>IF(OR($A59&lt;F$11,$A59&gt;F$12),0,IF($A59=F$12,-F58,-F$16))</f>
        <v>0</v>
      </c>
      <c r="G59" s="32">
        <f>IF(OR($A59&lt;G$11,$A59&gt;G$12),0,IF($A59=G$12,-G58,-G$16))</f>
        <v>0</v>
      </c>
      <c r="H59" s="32">
        <f>IF(OR($A59&lt;H$11,$A59&gt;H$12),0,IF($A59=H$12,-H58,-H$16))</f>
        <v>-1076.3900000000001</v>
      </c>
      <c r="I59" s="32">
        <f>IF(OR($A59&lt;I$11,$A59&gt;I$12),0,IF($A59=I$12,-I58,-I$16))</f>
        <v>-1244.4100000000001</v>
      </c>
      <c r="J59" s="32">
        <f>IF(OR($A59&lt;J$11,$A59&gt;J$12),0,IF($A59=J$12,-J58,-J$16))</f>
        <v>-1281.93</v>
      </c>
      <c r="K59" s="32">
        <f>IF(OR($A59&lt;K$11,$A59&gt;K$12),0,IF($A59=K$12,-K58,-K$16))</f>
        <v>-2149.9</v>
      </c>
      <c r="L59" s="32">
        <f>IF(OR($A59&lt;L$11,$A59&gt;L$12),0,IF($A59=L$12,-L58,-L$16))</f>
        <v>-1469.26</v>
      </c>
      <c r="M59" s="32">
        <f>IF(OR($A59&lt;M$11,$A59&gt;M$12),0,IF($A59=M$12,-M58,-M$16))</f>
        <v>-1800.99</v>
      </c>
      <c r="N59" s="32">
        <f>IF(OR($A59&lt;N$11,$A59&gt;N$12),0,IF($A59=N$12,-N58,-N$16))</f>
        <v>-416.66</v>
      </c>
      <c r="O59" s="32">
        <f>IF(OR($A59&lt;O$11,$A59&gt;O$12),0,IF($A59=O$12,-O58,-O$16))</f>
        <v>-276.13</v>
      </c>
      <c r="P59" s="32">
        <f>IF(OR($A59&lt;P$11,$A59&gt;P$12),0,IF($A59=P$12,-P58,-P$16))</f>
        <v>-382.23</v>
      </c>
      <c r="Q59" s="32">
        <f>IF(OR($A59&lt;Q$11,$A59&gt;Q$12),0,IF($A59=Q$12,-Q58,-Q$16))</f>
        <v>-148.44</v>
      </c>
      <c r="R59" s="32">
        <f>IF(OR($A59&lt;R$11,$A59&gt;R$12),0,IF($A59=R$12,-R58,-R$16))</f>
        <v>-189.97</v>
      </c>
      <c r="S59" s="32">
        <f>IF(OR($A59&lt;S$11,$A59&gt;S$12),0,IF($A59=S$12,-S58,-S$16))</f>
        <v>0</v>
      </c>
      <c r="T59" s="32">
        <f>IF(OR($A59&lt;T$11,$A59&gt;T$12),0,IF($A59=T$12,-T58,-T$16))</f>
        <v>0</v>
      </c>
      <c r="U59" s="32">
        <f>IF(OR($A59&lt;U$11,$A59&gt;U$12),0,IF($A59=U$12,-U58,-U$16))</f>
        <v>-3019.97</v>
      </c>
      <c r="V59" s="32">
        <f>IF(OR($A59&lt;V$11,$A59&gt;V$12),0,IF($A59=V$12,-V58,-V$16))</f>
        <v>0</v>
      </c>
      <c r="W59" s="32">
        <f>IF(OR($A59&lt;W$11,$A59&gt;W$12),0,IF($A59=W$12,-W58,-W$16))</f>
        <v>-5260.36</v>
      </c>
      <c r="X59" s="32">
        <f>IF(OR($A59&lt;X$11,$A59&gt;X$12),0,IF($A59=X$12,-X58,-X$16))</f>
        <v>-7172.91</v>
      </c>
      <c r="Y59" s="32">
        <f>IF(OR($A59&lt;Y$11,$A59&gt;Y$12),0,IF($A59=Y$12,-Y58,-Y$16))</f>
        <v>-809.76</v>
      </c>
      <c r="Z59" s="32">
        <f>IF(OR($A59&lt;Z$11,$A59&gt;Z$12),0,IF($A59=Z$12,-Z58,-Z$16))</f>
        <v>-619.56255555555549</v>
      </c>
      <c r="AA59" s="32">
        <f>IF(OR($A59&lt;AA$11,$A59&gt;AA$12),0,IF($A59=AA$12,-AA58,-AA$16))</f>
        <v>-2238.71</v>
      </c>
      <c r="AB59" s="32"/>
      <c r="AC59" s="32"/>
      <c r="AD59" s="33"/>
      <c r="AE59" s="33"/>
      <c r="AF59" s="33"/>
      <c r="AG59" s="33"/>
      <c r="AH59" s="33"/>
      <c r="AI59" s="33"/>
      <c r="AJ59" s="34">
        <f t="shared" si="18"/>
        <v>-29557.582555555553</v>
      </c>
    </row>
    <row r="60" spans="1:38">
      <c r="A60" s="30">
        <v>40787</v>
      </c>
      <c r="B60" s="35" t="s">
        <v>75</v>
      </c>
      <c r="C60" s="34">
        <f t="shared" ref="C60" si="441">+C62-C61</f>
        <v>0</v>
      </c>
      <c r="D60" s="34">
        <f t="shared" ref="D60" si="442">+D62-D61</f>
        <v>0</v>
      </c>
      <c r="E60" s="34">
        <f t="shared" ref="E60" si="443">+E62-E61</f>
        <v>0</v>
      </c>
      <c r="F60" s="34">
        <f t="shared" ref="F60" si="444">+F62-F61</f>
        <v>0</v>
      </c>
      <c r="G60" s="34">
        <f t="shared" ref="G60" si="445">+G62-G61</f>
        <v>0</v>
      </c>
      <c r="H60" s="34">
        <f t="shared" ref="H60" si="446">+H62-H61</f>
        <v>3229.17</v>
      </c>
      <c r="I60" s="34">
        <f t="shared" ref="I60" si="447">+I62-I61</f>
        <v>14932.92</v>
      </c>
      <c r="J60" s="34">
        <f t="shared" ref="J60" si="448">+J62-J61</f>
        <v>16665.09</v>
      </c>
      <c r="K60" s="34">
        <f t="shared" ref="K60" si="449">+K62-K61</f>
        <v>47297.80000000001</v>
      </c>
      <c r="L60" s="34">
        <f t="shared" ref="L60" si="450">+L62-L61</f>
        <v>73462.999999999985</v>
      </c>
      <c r="M60" s="34">
        <f t="shared" ref="M60" si="451">+M62-M61</f>
        <v>90049.500000000058</v>
      </c>
      <c r="N60" s="34">
        <f t="shared" ref="N60" si="452">+N62-N61</f>
        <v>20833</v>
      </c>
      <c r="O60" s="34">
        <f t="shared" ref="O60" si="453">+O62-O61</f>
        <v>13806.499999999993</v>
      </c>
      <c r="P60" s="34">
        <f t="shared" ref="P60" si="454">+P62-P61</f>
        <v>38223.000000000029</v>
      </c>
      <c r="Q60" s="34">
        <f t="shared" ref="Q60" si="455">+Q62-Q61</f>
        <v>14844.000000000005</v>
      </c>
      <c r="R60" s="34">
        <f t="shared" ref="R60" si="456">+R62-R61</f>
        <v>18997.000000000011</v>
      </c>
      <c r="S60" s="34">
        <f t="shared" ref="S60" si="457">+S62-S61</f>
        <v>0</v>
      </c>
      <c r="T60" s="34">
        <f t="shared" ref="T60" si="458">+T62-T61</f>
        <v>0</v>
      </c>
      <c r="U60" s="34">
        <f t="shared" ref="U60" si="459">+U62-U61</f>
        <v>507354.95999999973</v>
      </c>
      <c r="V60" s="34">
        <f t="shared" ref="V60" si="460">+V62-V61</f>
        <v>0</v>
      </c>
      <c r="W60" s="34">
        <f t="shared" ref="W60" si="461">+W62-W61</f>
        <v>883740.47999999986</v>
      </c>
      <c r="X60" s="34">
        <f t="shared" ref="X60" si="462">+X62-X61</f>
        <v>229533.12000000002</v>
      </c>
      <c r="Y60" s="34">
        <f t="shared" ref="Y60" si="463">+Y62-Y61</f>
        <v>80975.999999999942</v>
      </c>
      <c r="Z60" s="34">
        <f>+Z58+Z59</f>
        <v>83020.986333333247</v>
      </c>
      <c r="AA60" s="34">
        <f t="shared" ref="AA60" si="464">+AA62-AA61</f>
        <v>299987.14000000019</v>
      </c>
      <c r="AB60" s="34"/>
      <c r="AC60" s="34"/>
      <c r="AD60" s="34"/>
      <c r="AE60" s="34"/>
      <c r="AF60" s="34"/>
      <c r="AG60" s="34"/>
      <c r="AH60" s="34"/>
      <c r="AI60" s="34"/>
      <c r="AJ60" s="34">
        <f t="shared" si="18"/>
        <v>2436953.6663333331</v>
      </c>
    </row>
    <row r="61" spans="1:38">
      <c r="A61" s="36">
        <f>+A60+31</f>
        <v>40818</v>
      </c>
      <c r="B61" s="31" t="s">
        <v>74</v>
      </c>
      <c r="C61" s="32">
        <f>IF(OR($A61&lt;C$11,$A61&gt;C$12),0,IF($A61=C$12,-C60,-C$16))</f>
        <v>0</v>
      </c>
      <c r="D61" s="32">
        <f>IF(OR($A61&lt;D$11,$A61&gt;D$12),0,IF($A61=D$12,-D60,-D$16))</f>
        <v>0</v>
      </c>
      <c r="E61" s="32">
        <f>IF(OR($A61&lt;E$11,$A61&gt;E$12),0,IF($A61=E$12,-E60,-E$16))</f>
        <v>0</v>
      </c>
      <c r="F61" s="32">
        <f>IF(OR($A61&lt;F$11,$A61&gt;F$12),0,IF($A61=F$12,-F60,-F$16))</f>
        <v>0</v>
      </c>
      <c r="G61" s="32">
        <f>IF(OR($A61&lt;G$11,$A61&gt;G$12),0,IF($A61=G$12,-G60,-G$16))</f>
        <v>0</v>
      </c>
      <c r="H61" s="32">
        <f>IF(OR($A61&lt;H$11,$A61&gt;H$12),0,IF($A61=H$12,-H60,-H$16))</f>
        <v>-1076.3900000000001</v>
      </c>
      <c r="I61" s="32">
        <f>IF(OR($A61&lt;I$11,$A61&gt;I$12),0,IF($A61=I$12,-I60,-I$16))</f>
        <v>-1244.4100000000001</v>
      </c>
      <c r="J61" s="32">
        <f>IF(OR($A61&lt;J$11,$A61&gt;J$12),0,IF($A61=J$12,-J60,-J$16))</f>
        <v>-1281.93</v>
      </c>
      <c r="K61" s="32">
        <f>IF(OR($A61&lt;K$11,$A61&gt;K$12),0,IF($A61=K$12,-K60,-K$16))</f>
        <v>-2149.9</v>
      </c>
      <c r="L61" s="32">
        <f>IF(OR($A61&lt;L$11,$A61&gt;L$12),0,IF($A61=L$12,-L60,-L$16))</f>
        <v>-1469.26</v>
      </c>
      <c r="M61" s="32">
        <f>IF(OR($A61&lt;M$11,$A61&gt;M$12),0,IF($A61=M$12,-M60,-M$16))</f>
        <v>-1800.99</v>
      </c>
      <c r="N61" s="32">
        <f>IF(OR($A61&lt;N$11,$A61&gt;N$12),0,IF($A61=N$12,-N60,-N$16))</f>
        <v>-416.66</v>
      </c>
      <c r="O61" s="32">
        <f>IF(OR($A61&lt;O$11,$A61&gt;O$12),0,IF($A61=O$12,-O60,-O$16))</f>
        <v>-276.13</v>
      </c>
      <c r="P61" s="32">
        <f>IF(OR($A61&lt;P$11,$A61&gt;P$12),0,IF($A61=P$12,-P60,-P$16))</f>
        <v>-382.23</v>
      </c>
      <c r="Q61" s="32">
        <f>IF(OR($A61&lt;Q$11,$A61&gt;Q$12),0,IF($A61=Q$12,-Q60,-Q$16))</f>
        <v>-148.44</v>
      </c>
      <c r="R61" s="32">
        <f>IF(OR($A61&lt;R$11,$A61&gt;R$12),0,IF($A61=R$12,-R60,-R$16))</f>
        <v>-189.97</v>
      </c>
      <c r="S61" s="32">
        <f>IF(OR($A61&lt;S$11,$A61&gt;S$12),0,IF($A61=S$12,-S60,-S$16))</f>
        <v>0</v>
      </c>
      <c r="T61" s="32">
        <f>IF(OR($A61&lt;T$11,$A61&gt;T$12),0,IF($A61=T$12,-T60,-T$16))</f>
        <v>0</v>
      </c>
      <c r="U61" s="32">
        <f>IF(OR($A61&lt;U$11,$A61&gt;U$12),0,IF($A61=U$12,-U60,-U$16))</f>
        <v>-3019.97</v>
      </c>
      <c r="V61" s="32">
        <f>IF(OR($A61&lt;V$11,$A61&gt;V$12),0,IF($A61=V$12,-V60,-V$16))</f>
        <v>0</v>
      </c>
      <c r="W61" s="32">
        <f>IF(OR($A61&lt;W$11,$A61&gt;W$12),0,IF($A61=W$12,-W60,-W$16))</f>
        <v>-5260.36</v>
      </c>
      <c r="X61" s="32">
        <f>IF(OR($A61&lt;X$11,$A61&gt;X$12),0,IF($A61=X$12,-X60,-X$16))</f>
        <v>-7172.91</v>
      </c>
      <c r="Y61" s="32">
        <f>IF(OR($A61&lt;Y$11,$A61&gt;Y$12),0,IF($A61=Y$12,-Y60,-Y$16))</f>
        <v>-809.76</v>
      </c>
      <c r="Z61" s="32">
        <f>IF(OR($A61&lt;Z$11,$A61&gt;Z$12),0,IF($A61=Z$12,-Z60,-Z$16))</f>
        <v>-619.56255555555549</v>
      </c>
      <c r="AA61" s="32">
        <f>IF(OR($A61&lt;AA$11,$A61&gt;AA$12),0,IF($A61=AA$12,-AA60,-AA$16))</f>
        <v>-2238.71</v>
      </c>
      <c r="AB61" s="32"/>
      <c r="AC61" s="32"/>
      <c r="AD61" s="33"/>
      <c r="AE61" s="33"/>
      <c r="AF61" s="33"/>
      <c r="AG61" s="33"/>
      <c r="AH61" s="33"/>
      <c r="AI61" s="33"/>
      <c r="AJ61" s="34">
        <f t="shared" si="18"/>
        <v>-29557.582555555553</v>
      </c>
    </row>
    <row r="62" spans="1:38">
      <c r="A62" s="30">
        <v>40817</v>
      </c>
      <c r="B62" s="35" t="s">
        <v>75</v>
      </c>
      <c r="C62" s="34">
        <f t="shared" ref="C62" si="465">+C64-C63</f>
        <v>0</v>
      </c>
      <c r="D62" s="34">
        <f t="shared" ref="D62" si="466">+D64-D63</f>
        <v>0</v>
      </c>
      <c r="E62" s="34">
        <f t="shared" ref="E62" si="467">+E64-E63</f>
        <v>0</v>
      </c>
      <c r="F62" s="34">
        <f t="shared" ref="F62" si="468">+F64-F63</f>
        <v>0</v>
      </c>
      <c r="G62" s="34">
        <f t="shared" ref="G62" si="469">+G64-G63</f>
        <v>0</v>
      </c>
      <c r="H62" s="34">
        <f t="shared" ref="H62" si="470">+H64-H63</f>
        <v>2152.7800000000002</v>
      </c>
      <c r="I62" s="34">
        <f t="shared" ref="I62" si="471">+I64-I63</f>
        <v>13688.51</v>
      </c>
      <c r="J62" s="34">
        <f t="shared" ref="J62" si="472">+J64-J63</f>
        <v>15383.160000000002</v>
      </c>
      <c r="K62" s="34">
        <f t="shared" ref="K62" si="473">+K64-K63</f>
        <v>45147.900000000009</v>
      </c>
      <c r="L62" s="34">
        <f t="shared" ref="L62" si="474">+L64-L63</f>
        <v>71993.739999999991</v>
      </c>
      <c r="M62" s="34">
        <f t="shared" ref="M62" si="475">+M64-M63</f>
        <v>88248.510000000053</v>
      </c>
      <c r="N62" s="34">
        <f t="shared" ref="N62" si="476">+N64-N63</f>
        <v>20416.34</v>
      </c>
      <c r="O62" s="34">
        <f t="shared" ref="O62" si="477">+O64-O63</f>
        <v>13530.369999999994</v>
      </c>
      <c r="P62" s="34">
        <f t="shared" ref="P62" si="478">+P64-P63</f>
        <v>37840.770000000026</v>
      </c>
      <c r="Q62" s="34">
        <f t="shared" ref="Q62" si="479">+Q64-Q63</f>
        <v>14695.560000000005</v>
      </c>
      <c r="R62" s="34">
        <f t="shared" ref="R62" si="480">+R64-R63</f>
        <v>18807.03000000001</v>
      </c>
      <c r="S62" s="34">
        <f t="shared" ref="S62" si="481">+S64-S63</f>
        <v>0</v>
      </c>
      <c r="T62" s="34">
        <f t="shared" ref="T62" si="482">+T64-T63</f>
        <v>0</v>
      </c>
      <c r="U62" s="34">
        <f t="shared" ref="U62" si="483">+U64-U63</f>
        <v>504334.98999999976</v>
      </c>
      <c r="V62" s="34">
        <f t="shared" ref="V62" si="484">+V64-V63</f>
        <v>0</v>
      </c>
      <c r="W62" s="34">
        <f t="shared" ref="W62" si="485">+W64-W63</f>
        <v>878480.11999999988</v>
      </c>
      <c r="X62" s="34">
        <f t="shared" ref="X62" si="486">+X64-X63</f>
        <v>222360.21000000002</v>
      </c>
      <c r="Y62" s="34">
        <f t="shared" ref="Y62" si="487">+Y64-Y63</f>
        <v>80166.239999999947</v>
      </c>
      <c r="Z62" s="34">
        <f>+Z60+Z61+0.06</f>
        <v>82401.483777777685</v>
      </c>
      <c r="AA62" s="34">
        <f t="shared" ref="AA62" si="488">+AA64-AA63</f>
        <v>297748.43000000017</v>
      </c>
      <c r="AB62" s="34"/>
      <c r="AC62" s="34">
        <f t="shared" ref="AC62" si="489">+AC64-AC63</f>
        <v>678052.14000000013</v>
      </c>
      <c r="AD62" s="34"/>
      <c r="AE62" s="34"/>
      <c r="AF62" s="34"/>
      <c r="AG62" s="34"/>
      <c r="AH62" s="34"/>
      <c r="AI62" s="34"/>
      <c r="AJ62" s="34">
        <f t="shared" si="18"/>
        <v>3085448.2837777776</v>
      </c>
    </row>
    <row r="63" spans="1:38">
      <c r="A63" s="36">
        <f>+A62+31</f>
        <v>40848</v>
      </c>
      <c r="B63" s="31" t="s">
        <v>74</v>
      </c>
      <c r="C63" s="32">
        <f>IF(OR($A63&lt;C$11,$A63&gt;C$12),0,IF($A63=C$12,-C62,-C$16))</f>
        <v>0</v>
      </c>
      <c r="D63" s="32">
        <f>IF(OR($A63&lt;D$11,$A63&gt;D$12),0,IF($A63=D$12,-D62,-D$16))</f>
        <v>0</v>
      </c>
      <c r="E63" s="32">
        <f>IF(OR($A63&lt;E$11,$A63&gt;E$12),0,IF($A63=E$12,-E62,-E$16))</f>
        <v>0</v>
      </c>
      <c r="F63" s="32">
        <f>IF(OR($A63&lt;F$11,$A63&gt;F$12),0,IF($A63=F$12,-F62,-F$16))</f>
        <v>0</v>
      </c>
      <c r="G63" s="32">
        <f>IF(OR($A63&lt;G$11,$A63&gt;G$12),0,IF($A63=G$12,-G62,-G$16))</f>
        <v>0</v>
      </c>
      <c r="H63" s="32">
        <f>IF(OR($A63&lt;H$11,$A63&gt;H$12),0,IF($A63=H$12,-H62,-H$16))</f>
        <v>-1076.3900000000001</v>
      </c>
      <c r="I63" s="32">
        <f>IF(OR($A63&lt;I$11,$A63&gt;I$12),0,IF($A63=I$12,-I62,-I$16))</f>
        <v>-1244.4100000000001</v>
      </c>
      <c r="J63" s="32">
        <f>IF(OR($A63&lt;J$11,$A63&gt;J$12),0,IF($A63=J$12,-J62,-J$16))</f>
        <v>-1281.93</v>
      </c>
      <c r="K63" s="32">
        <f>IF(OR($A63&lt;K$11,$A63&gt;K$12),0,IF($A63=K$12,-K62,-K$16))</f>
        <v>-2149.9</v>
      </c>
      <c r="L63" s="32">
        <f>IF(OR($A63&lt;L$11,$A63&gt;L$12),0,IF($A63=L$12,-L62,-L$16))</f>
        <v>-1469.26</v>
      </c>
      <c r="M63" s="32">
        <f>IF(OR($A63&lt;M$11,$A63&gt;M$12),0,IF($A63=M$12,-M62,-M$16))</f>
        <v>-1800.99</v>
      </c>
      <c r="N63" s="32">
        <f>IF(OR($A63&lt;N$11,$A63&gt;N$12),0,IF($A63=N$12,-N62,-N$16))</f>
        <v>-416.66</v>
      </c>
      <c r="O63" s="32">
        <f>IF(OR($A63&lt;O$11,$A63&gt;O$12),0,IF($A63=O$12,-O62,-O$16))</f>
        <v>-276.13</v>
      </c>
      <c r="P63" s="32">
        <f>IF(OR($A63&lt;P$11,$A63&gt;P$12),0,IF($A63=P$12,-P62,-P$16))</f>
        <v>-382.23</v>
      </c>
      <c r="Q63" s="32">
        <f>IF(OR($A63&lt;Q$11,$A63&gt;Q$12),0,IF($A63=Q$12,-Q62,-Q$16))</f>
        <v>-148.44</v>
      </c>
      <c r="R63" s="32">
        <f>IF(OR($A63&lt;R$11,$A63&gt;R$12),0,IF($A63=R$12,-R62,-R$16))</f>
        <v>-189.97</v>
      </c>
      <c r="S63" s="32">
        <f>IF(OR($A63&lt;S$11,$A63&gt;S$12),0,IF($A63=S$12,-S62,-S$16))</f>
        <v>0</v>
      </c>
      <c r="T63" s="32">
        <f>IF(OR($A63&lt;T$11,$A63&gt;T$12),0,IF($A63=T$12,-T62,-T$16))</f>
        <v>0</v>
      </c>
      <c r="U63" s="32">
        <f>IF(OR($A63&lt;U$11,$A63&gt;U$12),0,IF($A63=U$12,-U62,-U$16))</f>
        <v>-3019.97</v>
      </c>
      <c r="V63" s="32">
        <f>IF(OR($A63&lt;V$11,$A63&gt;V$12),0,IF($A63=V$12,-V62,-V$16))</f>
        <v>0</v>
      </c>
      <c r="W63" s="32">
        <f>IF(OR($A63&lt;W$11,$A63&gt;W$12),0,IF($A63=W$12,-W62,-W$16))</f>
        <v>-5260.36</v>
      </c>
      <c r="X63" s="32">
        <f>IF(OR($A63&lt;X$11,$A63&gt;X$12),0,IF($A63=X$12,-X62,-X$16))</f>
        <v>-7172.91</v>
      </c>
      <c r="Y63" s="32">
        <f>IF(OR($A63&lt;Y$11,$A63&gt;Y$12),0,IF($A63=Y$12,-Y62,-Y$16))</f>
        <v>-809.76</v>
      </c>
      <c r="Z63" s="32">
        <f>IF(OR($A63&lt;Z$11,$A63&gt;Z$12),0,IF($A63=Z$12,-Z62,-Z$16))</f>
        <v>-619.56255555555549</v>
      </c>
      <c r="AA63" s="32">
        <f>IF(OR($A63&lt;AA$11,$A63&gt;AA$12),0,IF($A63=AA$12,-AA62,-AA$16))</f>
        <v>-2238.71</v>
      </c>
      <c r="AB63" s="32"/>
      <c r="AC63" s="32">
        <f>IF(OR($A63&lt;AC$11,$A63&gt;AC$12),0,IF($A63=AC$12,-AC62,-AC$16))</f>
        <v>-3535.02</v>
      </c>
      <c r="AD63" s="33"/>
      <c r="AE63" s="33"/>
      <c r="AF63" s="33"/>
      <c r="AG63" s="33"/>
      <c r="AH63" s="33"/>
      <c r="AI63" s="33"/>
      <c r="AJ63" s="34">
        <f t="shared" si="18"/>
        <v>-33092.602555555553</v>
      </c>
    </row>
    <row r="64" spans="1:38">
      <c r="A64" s="30">
        <v>40848</v>
      </c>
      <c r="B64" s="35" t="s">
        <v>75</v>
      </c>
      <c r="C64" s="34">
        <f t="shared" ref="C64" si="490">+C66-C65</f>
        <v>0</v>
      </c>
      <c r="D64" s="34">
        <f t="shared" ref="D64" si="491">+D66-D65</f>
        <v>0</v>
      </c>
      <c r="E64" s="34">
        <f t="shared" ref="E64" si="492">+E66-E65</f>
        <v>0</v>
      </c>
      <c r="F64" s="34">
        <f t="shared" ref="F64" si="493">+F66-F65</f>
        <v>0</v>
      </c>
      <c r="G64" s="34">
        <f t="shared" ref="G64" si="494">+G66-G65</f>
        <v>0</v>
      </c>
      <c r="H64" s="34">
        <v>1076.3900000000001</v>
      </c>
      <c r="I64" s="34">
        <f t="shared" ref="I64" si="495">+I66-I65</f>
        <v>12444.1</v>
      </c>
      <c r="J64" s="34">
        <f t="shared" ref="J64" si="496">+J66-J65</f>
        <v>14101.230000000001</v>
      </c>
      <c r="K64" s="34">
        <f t="shared" ref="K64" si="497">+K66-K65</f>
        <v>42998.000000000007</v>
      </c>
      <c r="L64" s="34">
        <f t="shared" ref="L64" si="498">+L66-L65</f>
        <v>70524.479999999996</v>
      </c>
      <c r="M64" s="34">
        <f t="shared" ref="M64" si="499">+M66-M65</f>
        <v>86447.520000000048</v>
      </c>
      <c r="N64" s="34">
        <f t="shared" ref="N64" si="500">+N66-N65</f>
        <v>19999.68</v>
      </c>
      <c r="O64" s="34">
        <f t="shared" ref="O64" si="501">+O66-O65</f>
        <v>13254.239999999994</v>
      </c>
      <c r="P64" s="34">
        <f t="shared" ref="P64" si="502">+P66-P65</f>
        <v>37458.540000000023</v>
      </c>
      <c r="Q64" s="34">
        <f t="shared" ref="Q64" si="503">+Q66-Q65</f>
        <v>14547.120000000004</v>
      </c>
      <c r="R64" s="34">
        <f t="shared" ref="R64" si="504">+R66-R65</f>
        <v>18617.060000000009</v>
      </c>
      <c r="S64" s="34">
        <f t="shared" ref="S64" si="505">+S66-S65</f>
        <v>0</v>
      </c>
      <c r="T64" s="34">
        <f t="shared" ref="T64" si="506">+T66-T65</f>
        <v>0</v>
      </c>
      <c r="U64" s="34">
        <f t="shared" ref="U64" si="507">+U66-U65</f>
        <v>501315.01999999979</v>
      </c>
      <c r="V64" s="34">
        <f t="shared" ref="V64" si="508">+V66-V65</f>
        <v>0</v>
      </c>
      <c r="W64" s="34">
        <f t="shared" ref="W64" si="509">+W66-W65</f>
        <v>873219.75999999989</v>
      </c>
      <c r="X64" s="34">
        <f t="shared" ref="X64" si="510">+X66-X65</f>
        <v>215187.30000000002</v>
      </c>
      <c r="Y64" s="34">
        <f t="shared" ref="Y64" si="511">+Y66-Y65</f>
        <v>79356.479999999952</v>
      </c>
      <c r="Z64" s="34">
        <f>+Z62+Z63</f>
        <v>81781.921222222125</v>
      </c>
      <c r="AA64" s="34">
        <f t="shared" ref="AA64" si="512">+AA66-AA65</f>
        <v>295509.72000000015</v>
      </c>
      <c r="AB64" s="34"/>
      <c r="AC64" s="34">
        <f t="shared" ref="AC64" si="513">+AC66-AC65</f>
        <v>674517.12000000011</v>
      </c>
      <c r="AD64" s="34"/>
      <c r="AE64" s="34"/>
      <c r="AF64" s="34"/>
      <c r="AG64" s="34"/>
      <c r="AH64" s="34"/>
      <c r="AI64" s="34"/>
      <c r="AJ64" s="34">
        <f t="shared" si="18"/>
        <v>3052355.6812222218</v>
      </c>
    </row>
    <row r="65" spans="1:38">
      <c r="A65" s="36">
        <f>+A64+31</f>
        <v>40879</v>
      </c>
      <c r="B65" s="31" t="s">
        <v>74</v>
      </c>
      <c r="C65" s="32">
        <f>IF(OR($A65&lt;C$11,$A65&gt;C$12),0,IF($A65=C$12,-C64,-C$16))</f>
        <v>0</v>
      </c>
      <c r="D65" s="32">
        <f>IF(OR($A65&lt;D$11,$A65&gt;D$12),0,IF($A65=D$12,-D64,-D$16))</f>
        <v>0</v>
      </c>
      <c r="E65" s="32">
        <f>IF(OR($A65&lt;E$11,$A65&gt;E$12),0,IF($A65=E$12,-E64,-E$16))</f>
        <v>0</v>
      </c>
      <c r="F65" s="32">
        <f>IF(OR($A65&lt;F$11,$A65&gt;F$12),0,IF($A65=F$12,-F64,-F$16))</f>
        <v>0</v>
      </c>
      <c r="G65" s="32">
        <f>IF(OR($A65&lt;G$11,$A65&gt;G$12),0,IF($A65=G$12,-G64,-G$16))</f>
        <v>0</v>
      </c>
      <c r="H65" s="32">
        <f>IF(OR($A65&lt;H$11,$A65&gt;H$12),0,IF($A65=H$12,-H64,-H$16))</f>
        <v>0</v>
      </c>
      <c r="I65" s="32">
        <f>IF(OR($A65&lt;I$11,$A65&gt;I$12),0,IF($A65=I$12,-I64,-I$16))</f>
        <v>-1244.4100000000001</v>
      </c>
      <c r="J65" s="32">
        <f>IF(OR($A65&lt;J$11,$A65&gt;J$12),0,IF($A65=J$12,-J64,-J$16))</f>
        <v>-1281.93</v>
      </c>
      <c r="K65" s="32">
        <f>IF(OR($A65&lt;K$11,$A65&gt;K$12),0,IF($A65=K$12,-K64,-K$16))</f>
        <v>-2149.9</v>
      </c>
      <c r="L65" s="32">
        <f>IF(OR($A65&lt;L$11,$A65&gt;L$12),0,IF($A65=L$12,-L64,-L$16))</f>
        <v>-1469.26</v>
      </c>
      <c r="M65" s="32">
        <f>IF(OR($A65&lt;M$11,$A65&gt;M$12),0,IF($A65=M$12,-M64,-M$16))</f>
        <v>-1800.99</v>
      </c>
      <c r="N65" s="32">
        <f>IF(OR($A65&lt;N$11,$A65&gt;N$12),0,IF($A65=N$12,-N64,-N$16))</f>
        <v>-416.66</v>
      </c>
      <c r="O65" s="32">
        <f>IF(OR($A65&lt;O$11,$A65&gt;O$12),0,IF($A65=O$12,-O64,-O$16))</f>
        <v>-276.13</v>
      </c>
      <c r="P65" s="32">
        <f>IF(OR($A65&lt;P$11,$A65&gt;P$12),0,IF($A65=P$12,-P64,-P$16))</f>
        <v>-382.23</v>
      </c>
      <c r="Q65" s="32">
        <f>IF(OR($A65&lt;Q$11,$A65&gt;Q$12),0,IF($A65=Q$12,-Q64,-Q$16))</f>
        <v>-148.44</v>
      </c>
      <c r="R65" s="32">
        <f>IF(OR($A65&lt;R$11,$A65&gt;R$12),0,IF($A65=R$12,-R64,-R$16))</f>
        <v>-189.97</v>
      </c>
      <c r="S65" s="32">
        <f>IF(OR($A65&lt;S$11,$A65&gt;S$12),0,IF($A65=S$12,-S64,-S$16))</f>
        <v>0</v>
      </c>
      <c r="T65" s="32">
        <f>IF(OR($A65&lt;T$11,$A65&gt;T$12),0,IF($A65=T$12,-T64,-T$16))</f>
        <v>0</v>
      </c>
      <c r="U65" s="32">
        <f>IF(OR($A65&lt;U$11,$A65&gt;U$12),0,IF($A65=U$12,-U64,-U$16))</f>
        <v>-3019.97</v>
      </c>
      <c r="V65" s="32">
        <f>IF(OR($A65&lt;V$11,$A65&gt;V$12),0,IF($A65=V$12,-V64,-V$16))</f>
        <v>0</v>
      </c>
      <c r="W65" s="32">
        <f>IF(OR($A65&lt;W$11,$A65&gt;W$12),0,IF($A65=W$12,-W64,-W$16))</f>
        <v>-5260.36</v>
      </c>
      <c r="X65" s="32">
        <f>IF(OR($A65&lt;X$11,$A65&gt;X$12),0,IF($A65=X$12,-X64,-X$16))</f>
        <v>-7172.91</v>
      </c>
      <c r="Y65" s="32">
        <f>IF(OR($A65&lt;Y$11,$A65&gt;Y$12),0,IF($A65=Y$12,-Y64,-Y$16))</f>
        <v>-809.76</v>
      </c>
      <c r="Z65" s="32">
        <f>IF(OR($A65&lt;Z$11,$A65&gt;Z$12),0,IF($A65=Z$12,-Z64,-Z$16))</f>
        <v>-619.56255555555549</v>
      </c>
      <c r="AA65" s="32">
        <f>IF(OR($A65&lt;AA$11,$A65&gt;AA$12),0,IF($A65=AA$12,-AA64,-AA$16))</f>
        <v>-2238.71</v>
      </c>
      <c r="AB65" s="32"/>
      <c r="AC65" s="32">
        <f>IF(OR($A65&lt;AC$11,$A65&gt;AC$12),0,IF($A65=AC$12,-AC64,-AC$16))</f>
        <v>-3535.02</v>
      </c>
      <c r="AD65" s="33"/>
      <c r="AE65" s="33"/>
      <c r="AF65" s="33"/>
      <c r="AG65" s="33"/>
      <c r="AH65" s="33"/>
      <c r="AI65" s="33"/>
      <c r="AJ65" s="34">
        <f t="shared" si="18"/>
        <v>-32016.21255555555</v>
      </c>
    </row>
    <row r="66" spans="1:38">
      <c r="A66" s="30">
        <v>40878</v>
      </c>
      <c r="B66" s="35" t="s">
        <v>75</v>
      </c>
      <c r="C66" s="34">
        <f t="shared" ref="C66" si="514">+C68-C67</f>
        <v>0</v>
      </c>
      <c r="D66" s="34">
        <f t="shared" ref="D66" si="515">+D68-D67</f>
        <v>0</v>
      </c>
      <c r="E66" s="34">
        <f t="shared" ref="E66" si="516">+E68-E67</f>
        <v>0</v>
      </c>
      <c r="F66" s="34">
        <f t="shared" ref="F66" si="517">+F68-F67</f>
        <v>0</v>
      </c>
      <c r="G66" s="34">
        <f t="shared" ref="G66" si="518">+G68-G67</f>
        <v>0</v>
      </c>
      <c r="H66" s="34">
        <f t="shared" ref="H66" si="519">+H68-H67</f>
        <v>0</v>
      </c>
      <c r="I66" s="34">
        <f t="shared" ref="I66" si="520">+I68-I67</f>
        <v>11199.69</v>
      </c>
      <c r="J66" s="34">
        <f t="shared" ref="J66" si="521">+J68-J67</f>
        <v>12819.300000000001</v>
      </c>
      <c r="K66" s="34">
        <f t="shared" ref="K66" si="522">+K68-K67</f>
        <v>40848.100000000006</v>
      </c>
      <c r="L66" s="34">
        <f t="shared" ref="L66" si="523">+L68-L67</f>
        <v>69055.22</v>
      </c>
      <c r="M66" s="34">
        <f t="shared" ref="M66" si="524">+M68-M67</f>
        <v>84646.530000000042</v>
      </c>
      <c r="N66" s="34">
        <f t="shared" ref="N66" si="525">+N68-N67</f>
        <v>19583.02</v>
      </c>
      <c r="O66" s="34">
        <f t="shared" ref="O66" si="526">+O68-O67</f>
        <v>12978.109999999995</v>
      </c>
      <c r="P66" s="34">
        <f t="shared" ref="P66" si="527">+P68-P67</f>
        <v>37076.310000000019</v>
      </c>
      <c r="Q66" s="34">
        <f t="shared" ref="Q66" si="528">+Q68-Q67</f>
        <v>14398.680000000004</v>
      </c>
      <c r="R66" s="34">
        <f t="shared" ref="R66" si="529">+R68-R67</f>
        <v>18427.090000000007</v>
      </c>
      <c r="S66" s="34">
        <f t="shared" ref="S66" si="530">+S68-S67</f>
        <v>0</v>
      </c>
      <c r="T66" s="34">
        <f t="shared" ref="T66" si="531">+T68-T67</f>
        <v>0</v>
      </c>
      <c r="U66" s="34">
        <f t="shared" ref="U66" si="532">+U68-U67</f>
        <v>498295.04999999981</v>
      </c>
      <c r="V66" s="34">
        <f t="shared" ref="V66" si="533">+V68-V67</f>
        <v>0</v>
      </c>
      <c r="W66" s="34">
        <f t="shared" ref="W66" si="534">+W68-W67</f>
        <v>867959.39999999991</v>
      </c>
      <c r="X66" s="34">
        <f t="shared" ref="X66" si="535">+X68-X67</f>
        <v>208014.39</v>
      </c>
      <c r="Y66" s="34">
        <f t="shared" ref="Y66" si="536">+Y68-Y67</f>
        <v>78546.719999999958</v>
      </c>
      <c r="Z66" s="34">
        <f>+Z64+Z65+0.06</f>
        <v>81162.418666666563</v>
      </c>
      <c r="AA66" s="34">
        <f t="shared" ref="AA66" si="537">+AA68-AA67</f>
        <v>293271.01000000013</v>
      </c>
      <c r="AB66" s="34"/>
      <c r="AC66" s="34">
        <f t="shared" ref="AC66" si="538">+AC68-AC67</f>
        <v>670982.10000000009</v>
      </c>
      <c r="AD66" s="34"/>
      <c r="AE66" s="34"/>
      <c r="AF66" s="34"/>
      <c r="AG66" s="34"/>
      <c r="AH66" s="34"/>
      <c r="AI66" s="34"/>
      <c r="AJ66" s="34">
        <f t="shared" si="18"/>
        <v>3019263.1386666666</v>
      </c>
    </row>
    <row r="67" spans="1:38">
      <c r="A67" s="36">
        <f>+A66+31</f>
        <v>40909</v>
      </c>
      <c r="B67" s="31" t="s">
        <v>74</v>
      </c>
      <c r="C67" s="32">
        <f>IF(OR($A67&lt;C$11,$A67&gt;C$12),0,IF($A67=C$12,-C66,-C$16))</f>
        <v>0</v>
      </c>
      <c r="D67" s="32">
        <f>IF(OR($A67&lt;D$11,$A67&gt;D$12),0,IF($A67=D$12,-D66,-D$16))</f>
        <v>0</v>
      </c>
      <c r="E67" s="32">
        <f>IF(OR($A67&lt;E$11,$A67&gt;E$12),0,IF($A67=E$12,-E66,-E$16))</f>
        <v>0</v>
      </c>
      <c r="F67" s="32">
        <f>IF(OR($A67&lt;F$11,$A67&gt;F$12),0,IF($A67=F$12,-F66,-F$16))</f>
        <v>0</v>
      </c>
      <c r="G67" s="32">
        <f>IF(OR($A67&lt;G$11,$A67&gt;G$12),0,IF($A67=G$12,-G66,-G$16))</f>
        <v>0</v>
      </c>
      <c r="H67" s="32">
        <f>IF(OR($A67&lt;H$11,$A67&gt;H$12),0,IF($A67=H$12,-H66,-H$16))</f>
        <v>0</v>
      </c>
      <c r="I67" s="32">
        <f>IF(OR($A67&lt;I$11,$A67&gt;I$12),0,IF($A67=I$12,-I66,-I$16))</f>
        <v>-1244.4100000000001</v>
      </c>
      <c r="J67" s="32">
        <f>IF(OR($A67&lt;J$11,$A67&gt;J$12),0,IF($A67=J$12,-J66,-J$16))</f>
        <v>-1281.93</v>
      </c>
      <c r="K67" s="32">
        <f>IF(OR($A67&lt;K$11,$A67&gt;K$12),0,IF($A67=K$12,-K66,-K$16))</f>
        <v>-2149.9</v>
      </c>
      <c r="L67" s="32">
        <f>IF(OR($A67&lt;L$11,$A67&gt;L$12),0,IF($A67=L$12,-L66,-L$16))</f>
        <v>-1469.26</v>
      </c>
      <c r="M67" s="32">
        <f>IF(OR($A67&lt;M$11,$A67&gt;M$12),0,IF($A67=M$12,-M66,-M$16))</f>
        <v>-1800.99</v>
      </c>
      <c r="N67" s="32">
        <f>IF(OR($A67&lt;N$11,$A67&gt;N$12),0,IF($A67=N$12,-N66,-N$16))</f>
        <v>-416.66</v>
      </c>
      <c r="O67" s="32">
        <f>IF(OR($A67&lt;O$11,$A67&gt;O$12),0,IF($A67=O$12,-O66,-O$16))</f>
        <v>-276.13</v>
      </c>
      <c r="P67" s="32">
        <f>IF(OR($A67&lt;P$11,$A67&gt;P$12),0,IF($A67=P$12,-P66,-P$16))</f>
        <v>-382.23</v>
      </c>
      <c r="Q67" s="32">
        <f>IF(OR($A67&lt;Q$11,$A67&gt;Q$12),0,IF($A67=Q$12,-Q66,-Q$16))</f>
        <v>-148.44</v>
      </c>
      <c r="R67" s="32">
        <f>IF(OR($A67&lt;R$11,$A67&gt;R$12),0,IF($A67=R$12,-R66,-R$16))</f>
        <v>-189.97</v>
      </c>
      <c r="S67" s="32">
        <f>IF(OR($A67&lt;S$11,$A67&gt;S$12),0,IF($A67=S$12,-S66,-S$16))</f>
        <v>0</v>
      </c>
      <c r="T67" s="32">
        <f>IF(OR($A67&lt;T$11,$A67&gt;T$12),0,IF($A67=T$12,-T66,-T$16))</f>
        <v>0</v>
      </c>
      <c r="U67" s="32">
        <f>IF(OR($A67&lt;U$11,$A67&gt;U$12),0,IF($A67=U$12,-U66,-U$16))</f>
        <v>-3019.97</v>
      </c>
      <c r="V67" s="32">
        <f>IF(OR($A67&lt;V$11,$A67&gt;V$12),0,IF($A67=V$12,-V66,-V$16))</f>
        <v>0</v>
      </c>
      <c r="W67" s="32">
        <f>IF(OR($A67&lt;W$11,$A67&gt;W$12),0,IF($A67=W$12,-W66,-W$16))</f>
        <v>-5260.36</v>
      </c>
      <c r="X67" s="32">
        <f>IF(OR($A67&lt;X$11,$A67&gt;X$12),0,IF($A67=X$12,-X66,-X$16))</f>
        <v>-7172.91</v>
      </c>
      <c r="Y67" s="32">
        <f>IF(OR($A67&lt;Y$11,$A67&gt;Y$12),0,IF($A67=Y$12,-Y66,-Y$16))</f>
        <v>-809.76</v>
      </c>
      <c r="Z67" s="32">
        <f>IF(OR($A67&lt;Z$11,$A67&gt;Z$12),0,IF($A67=Z$12,-Z66,-Z$16))</f>
        <v>-619.56255555555549</v>
      </c>
      <c r="AA67" s="32">
        <f>IF(OR($A67&lt;AA$11,$A67&gt;AA$12),0,IF($A67=AA$12,-AA66,-AA$16))</f>
        <v>-2238.71</v>
      </c>
      <c r="AB67" s="32"/>
      <c r="AC67" s="32">
        <f>IF(OR($A67&lt;AC$11,$A67&gt;AC$12),0,IF($A67=AC$12,-AC66,-AC$16))</f>
        <v>-3535.02</v>
      </c>
      <c r="AD67" s="33"/>
      <c r="AE67" s="33"/>
      <c r="AF67" s="33"/>
      <c r="AG67" s="33"/>
      <c r="AH67" s="33"/>
      <c r="AI67" s="33"/>
      <c r="AJ67" s="34">
        <f t="shared" si="18"/>
        <v>-32016.21255555555</v>
      </c>
    </row>
    <row r="68" spans="1:38">
      <c r="A68" s="30">
        <v>40909</v>
      </c>
      <c r="B68" s="35" t="s">
        <v>75</v>
      </c>
      <c r="C68" s="34">
        <f t="shared" ref="C68" si="539">+C70-C69</f>
        <v>0</v>
      </c>
      <c r="D68" s="34">
        <f t="shared" ref="D68" si="540">+D70-D69</f>
        <v>0</v>
      </c>
      <c r="E68" s="34">
        <f t="shared" ref="E68" si="541">+E70-E69</f>
        <v>0</v>
      </c>
      <c r="F68" s="34">
        <f t="shared" ref="F68" si="542">+F70-F69</f>
        <v>0</v>
      </c>
      <c r="G68" s="34">
        <f t="shared" ref="G68" si="543">+G70-G69</f>
        <v>0</v>
      </c>
      <c r="H68" s="34">
        <f t="shared" ref="H68" si="544">+H70-H69</f>
        <v>0</v>
      </c>
      <c r="I68" s="34">
        <f t="shared" ref="I68" si="545">+I70-I69</f>
        <v>9955.2800000000007</v>
      </c>
      <c r="J68" s="34">
        <f t="shared" ref="J68" si="546">+J70-J69</f>
        <v>11537.37</v>
      </c>
      <c r="K68" s="34">
        <f t="shared" ref="K68" si="547">+K70-K69</f>
        <v>38698.200000000004</v>
      </c>
      <c r="L68" s="34">
        <f t="shared" ref="L68" si="548">+L70-L69</f>
        <v>67585.960000000006</v>
      </c>
      <c r="M68" s="34">
        <f t="shared" ref="M68" si="549">+M70-M69</f>
        <v>82845.540000000037</v>
      </c>
      <c r="N68" s="34">
        <f t="shared" ref="N68" si="550">+N70-N69</f>
        <v>19166.36</v>
      </c>
      <c r="O68" s="34">
        <f t="shared" ref="O68" si="551">+O70-O69</f>
        <v>12701.979999999996</v>
      </c>
      <c r="P68" s="34">
        <f t="shared" ref="P68" si="552">+P70-P69</f>
        <v>36694.080000000016</v>
      </c>
      <c r="Q68" s="34">
        <f t="shared" ref="Q68" si="553">+Q70-Q69</f>
        <v>14250.240000000003</v>
      </c>
      <c r="R68" s="34">
        <f t="shared" ref="R68" si="554">+R70-R69</f>
        <v>18237.120000000006</v>
      </c>
      <c r="S68" s="34">
        <f t="shared" ref="S68" si="555">+S70-S69</f>
        <v>0</v>
      </c>
      <c r="T68" s="34">
        <f t="shared" ref="T68" si="556">+T70-T69</f>
        <v>0</v>
      </c>
      <c r="U68" s="34">
        <f t="shared" ref="U68" si="557">+U70-U69</f>
        <v>495275.07999999984</v>
      </c>
      <c r="V68" s="34">
        <f t="shared" ref="V68" si="558">+V70-V69</f>
        <v>0</v>
      </c>
      <c r="W68" s="34">
        <f t="shared" ref="W68" si="559">+W70-W69</f>
        <v>862699.03999999992</v>
      </c>
      <c r="X68" s="34">
        <f t="shared" ref="X68" si="560">+X70-X69</f>
        <v>200841.48</v>
      </c>
      <c r="Y68" s="34">
        <f t="shared" ref="Y68" si="561">+Y70-Y69</f>
        <v>77736.959999999963</v>
      </c>
      <c r="Z68" s="34">
        <f>+Z66+Z67</f>
        <v>80542.856111111003</v>
      </c>
      <c r="AA68" s="34">
        <f t="shared" ref="AA68" si="562">+AA70-AA69</f>
        <v>291032.3000000001</v>
      </c>
      <c r="AB68" s="34"/>
      <c r="AC68" s="34">
        <f t="shared" ref="AC68" si="563">+AC70-AC69</f>
        <v>667447.08000000007</v>
      </c>
      <c r="AD68" s="34"/>
      <c r="AE68" s="34"/>
      <c r="AF68" s="34"/>
      <c r="AG68" s="34"/>
      <c r="AH68" s="34"/>
      <c r="AI68" s="34"/>
      <c r="AJ68" s="34">
        <f t="shared" si="18"/>
        <v>2987246.926111111</v>
      </c>
    </row>
    <row r="69" spans="1:38">
      <c r="A69" s="36">
        <f>+A68+31</f>
        <v>40940</v>
      </c>
      <c r="B69" s="31" t="s">
        <v>74</v>
      </c>
      <c r="C69" s="32">
        <f>IF(OR($A69&lt;C$11,$A69&gt;C$12),0,IF($A69=C$12,-C68,-C$16))</f>
        <v>0</v>
      </c>
      <c r="D69" s="32">
        <f>IF(OR($A69&lt;D$11,$A69&gt;D$12),0,IF($A69=D$12,-D68,-D$16))</f>
        <v>0</v>
      </c>
      <c r="E69" s="32">
        <f>IF(OR($A69&lt;E$11,$A69&gt;E$12),0,IF($A69=E$12,-E68,-E$16))</f>
        <v>0</v>
      </c>
      <c r="F69" s="32">
        <f>IF(OR($A69&lt;F$11,$A69&gt;F$12),0,IF($A69=F$12,-F68,-F$16))</f>
        <v>0</v>
      </c>
      <c r="G69" s="32">
        <f>IF(OR($A69&lt;G$11,$A69&gt;G$12),0,IF($A69=G$12,-G68,-G$16))</f>
        <v>0</v>
      </c>
      <c r="H69" s="32">
        <f>IF(OR($A69&lt;H$11,$A69&gt;H$12),0,IF($A69=H$12,-H68,-H$16))</f>
        <v>0</v>
      </c>
      <c r="I69" s="32">
        <f>IF(OR($A69&lt;I$11,$A69&gt;I$12),0,IF($A69=I$12,-I68,-I$16))</f>
        <v>-1244.4100000000001</v>
      </c>
      <c r="J69" s="32">
        <f>IF(OR($A69&lt;J$11,$A69&gt;J$12),0,IF($A69=J$12,-J68,-J$16))</f>
        <v>-1281.93</v>
      </c>
      <c r="K69" s="32">
        <f>IF(OR($A69&lt;K$11,$A69&gt;K$12),0,IF($A69=K$12,-K68,-K$16))</f>
        <v>-2149.9</v>
      </c>
      <c r="L69" s="32">
        <f>IF(OR($A69&lt;L$11,$A69&gt;L$12),0,IF($A69=L$12,-L68,-L$16))</f>
        <v>-1469.26</v>
      </c>
      <c r="M69" s="32">
        <f>IF(OR($A69&lt;M$11,$A69&gt;M$12),0,IF($A69=M$12,-M68,-M$16))</f>
        <v>-1800.99</v>
      </c>
      <c r="N69" s="32">
        <f>IF(OR($A69&lt;N$11,$A69&gt;N$12),0,IF($A69=N$12,-N68,-N$16))</f>
        <v>-416.66</v>
      </c>
      <c r="O69" s="32">
        <f>IF(OR($A69&lt;O$11,$A69&gt;O$12),0,IF($A69=O$12,-O68,-O$16))</f>
        <v>-276.13</v>
      </c>
      <c r="P69" s="32">
        <f>IF(OR($A69&lt;P$11,$A69&gt;P$12),0,IF($A69=P$12,-P68,-P$16))</f>
        <v>-382.23</v>
      </c>
      <c r="Q69" s="32">
        <f>IF(OR($A69&lt;Q$11,$A69&gt;Q$12),0,IF($A69=Q$12,-Q68,-Q$16))</f>
        <v>-148.44</v>
      </c>
      <c r="R69" s="32">
        <f>IF(OR($A69&lt;R$11,$A69&gt;R$12),0,IF($A69=R$12,-R68,-R$16))</f>
        <v>-189.97</v>
      </c>
      <c r="S69" s="32">
        <f>IF(OR($A69&lt;S$11,$A69&gt;S$12),0,IF($A69=S$12,-S68,-S$16))</f>
        <v>0</v>
      </c>
      <c r="T69" s="32">
        <f>IF(OR($A69&lt;T$11,$A69&gt;T$12),0,IF($A69=T$12,-T68,-T$16))</f>
        <v>0</v>
      </c>
      <c r="U69" s="32">
        <f>IF(OR($A69&lt;U$11,$A69&gt;U$12),0,IF($A69=U$12,-U68,-U$16))</f>
        <v>-3019.97</v>
      </c>
      <c r="V69" s="32">
        <f>IF(OR($A69&lt;V$11,$A69&gt;V$12),0,IF($A69=V$12,-V68,-V$16))</f>
        <v>0</v>
      </c>
      <c r="W69" s="32">
        <f>IF(OR($A69&lt;W$11,$A69&gt;W$12),0,IF($A69=W$12,-W68,-W$16))</f>
        <v>-5260.36</v>
      </c>
      <c r="X69" s="32">
        <f>IF(OR($A69&lt;X$11,$A69&gt;X$12),0,IF($A69=X$12,-X68,-X$16))</f>
        <v>-7172.91</v>
      </c>
      <c r="Y69" s="32">
        <f>IF(OR($A69&lt;Y$11,$A69&gt;Y$12),0,IF($A69=Y$12,-Y68,-Y$16))</f>
        <v>-809.76</v>
      </c>
      <c r="Z69" s="32">
        <f>IF(OR($A69&lt;Z$11,$A69&gt;Z$12),0,IF($A69=Z$12,-Z68,-Z$16))</f>
        <v>-619.56255555555549</v>
      </c>
      <c r="AA69" s="32">
        <f>IF(OR($A69&lt;AA$11,$A69&gt;AA$12),0,IF($A69=AA$12,-AA68,-AA$16))</f>
        <v>-2238.71</v>
      </c>
      <c r="AB69" s="32"/>
      <c r="AC69" s="32">
        <f>IF(OR($A69&lt;AC$11,$A69&gt;AC$12),0,IF($A69=AC$12,-AC68,-AC$16))</f>
        <v>-3535.02</v>
      </c>
      <c r="AD69" s="33"/>
      <c r="AE69" s="33"/>
      <c r="AF69" s="33"/>
      <c r="AG69" s="33"/>
      <c r="AH69" s="33"/>
      <c r="AI69" s="33"/>
      <c r="AJ69" s="34">
        <f t="shared" si="18"/>
        <v>-32016.21255555555</v>
      </c>
    </row>
    <row r="70" spans="1:38">
      <c r="A70" s="30">
        <v>40940</v>
      </c>
      <c r="B70" s="35" t="s">
        <v>75</v>
      </c>
      <c r="C70" s="34">
        <f t="shared" ref="C70" si="564">+C72-C71</f>
        <v>0</v>
      </c>
      <c r="D70" s="34">
        <f t="shared" ref="D70" si="565">+D72-D71</f>
        <v>0</v>
      </c>
      <c r="E70" s="34">
        <f t="shared" ref="E70" si="566">+E72-E71</f>
        <v>0</v>
      </c>
      <c r="F70" s="34">
        <f t="shared" ref="F70" si="567">+F72-F71</f>
        <v>0</v>
      </c>
      <c r="G70" s="34">
        <f t="shared" ref="G70" si="568">+G72-G71</f>
        <v>0</v>
      </c>
      <c r="H70" s="34">
        <f t="shared" ref="H70" si="569">+H72-H71</f>
        <v>0</v>
      </c>
      <c r="I70" s="34">
        <f t="shared" ref="I70" si="570">+I72-I71</f>
        <v>8710.8700000000008</v>
      </c>
      <c r="J70" s="34">
        <f t="shared" ref="J70" si="571">+J72-J71</f>
        <v>10255.44</v>
      </c>
      <c r="K70" s="34">
        <f t="shared" ref="K70" si="572">+K72-K71</f>
        <v>36548.300000000003</v>
      </c>
      <c r="L70" s="34">
        <f t="shared" ref="L70" si="573">+L72-L71</f>
        <v>66116.700000000012</v>
      </c>
      <c r="M70" s="34">
        <f t="shared" ref="M70" si="574">+M72-M71</f>
        <v>81044.550000000032</v>
      </c>
      <c r="N70" s="34">
        <f t="shared" ref="N70" si="575">+N72-N71</f>
        <v>18749.7</v>
      </c>
      <c r="O70" s="34">
        <f t="shared" ref="O70" si="576">+O72-O71</f>
        <v>12425.849999999997</v>
      </c>
      <c r="P70" s="34">
        <f t="shared" ref="P70" si="577">+P72-P71</f>
        <v>36311.850000000013</v>
      </c>
      <c r="Q70" s="34">
        <f t="shared" ref="Q70" si="578">+Q72-Q71</f>
        <v>14101.800000000003</v>
      </c>
      <c r="R70" s="34">
        <f t="shared" ref="R70" si="579">+R72-R71</f>
        <v>18047.150000000005</v>
      </c>
      <c r="S70" s="34">
        <f t="shared" ref="S70" si="580">+S72-S71</f>
        <v>0</v>
      </c>
      <c r="T70" s="34">
        <f t="shared" ref="T70" si="581">+T72-T71</f>
        <v>0</v>
      </c>
      <c r="U70" s="34">
        <f t="shared" ref="U70" si="582">+U72-U71</f>
        <v>492255.10999999987</v>
      </c>
      <c r="V70" s="34">
        <f t="shared" ref="V70" si="583">+V72-V71</f>
        <v>0</v>
      </c>
      <c r="W70" s="34">
        <f t="shared" ref="W70" si="584">+W72-W71</f>
        <v>857438.67999999993</v>
      </c>
      <c r="X70" s="34">
        <f t="shared" ref="X70" si="585">+X72-X71</f>
        <v>193668.57</v>
      </c>
      <c r="Y70" s="34">
        <f t="shared" ref="Y70" si="586">+Y72-Y71</f>
        <v>76927.199999999968</v>
      </c>
      <c r="Z70" s="34">
        <f>+Z68+Z69-0.05</f>
        <v>79923.24355555544</v>
      </c>
      <c r="AA70" s="34">
        <f t="shared" ref="AA70" si="587">+AA72-AA71</f>
        <v>288793.59000000008</v>
      </c>
      <c r="AB70" s="34"/>
      <c r="AC70" s="34">
        <f t="shared" ref="AC70" si="588">+AC72-AC71</f>
        <v>663912.06000000006</v>
      </c>
      <c r="AD70" s="34"/>
      <c r="AE70" s="34"/>
      <c r="AF70" s="34"/>
      <c r="AG70" s="34"/>
      <c r="AH70" s="34"/>
      <c r="AI70" s="34"/>
      <c r="AJ70" s="34">
        <f t="shared" si="18"/>
        <v>2955230.6635555555</v>
      </c>
      <c r="AK70" s="6"/>
      <c r="AL70" s="6"/>
    </row>
    <row r="71" spans="1:38">
      <c r="A71" s="36">
        <f>+A70+31</f>
        <v>40971</v>
      </c>
      <c r="B71" s="31" t="s">
        <v>74</v>
      </c>
      <c r="C71" s="32">
        <f>IF(OR($A71&lt;C$11,$A71&gt;C$12),0,IF($A71=C$12,-C70,-C$16))</f>
        <v>0</v>
      </c>
      <c r="D71" s="32">
        <f>IF(OR($A71&lt;D$11,$A71&gt;D$12),0,IF($A71=D$12,-D70,-D$16))</f>
        <v>0</v>
      </c>
      <c r="E71" s="32">
        <f>IF(OR($A71&lt;E$11,$A71&gt;E$12),0,IF($A71=E$12,-E70,-E$16))</f>
        <v>0</v>
      </c>
      <c r="F71" s="32">
        <f>IF(OR($A71&lt;F$11,$A71&gt;F$12),0,IF($A71=F$12,-F70,-F$16))</f>
        <v>0</v>
      </c>
      <c r="G71" s="32">
        <f>IF(OR($A71&lt;G$11,$A71&gt;G$12),0,IF($A71=G$12,-G70,-G$16))</f>
        <v>0</v>
      </c>
      <c r="H71" s="32">
        <f>IF(OR($A71&lt;H$11,$A71&gt;H$12),0,IF($A71=H$12,-H70,-H$16))</f>
        <v>0</v>
      </c>
      <c r="I71" s="32">
        <f>IF(OR($A71&lt;I$11,$A71&gt;I$12),0,IF($A71=I$12,-I70,-I$16))</f>
        <v>-1244.4100000000001</v>
      </c>
      <c r="J71" s="32">
        <f>IF(OR($A71&lt;J$11,$A71&gt;J$12),0,IF($A71=J$12,-J70,-J$16))</f>
        <v>-1281.93</v>
      </c>
      <c r="K71" s="32">
        <f>IF(OR($A71&lt;K$11,$A71&gt;K$12),0,IF($A71=K$12,-K70,-K$16))</f>
        <v>-2149.9</v>
      </c>
      <c r="L71" s="32">
        <f>IF(OR($A71&lt;L$11,$A71&gt;L$12),0,IF($A71=L$12,-L70,-L$16))</f>
        <v>-1469.26</v>
      </c>
      <c r="M71" s="32">
        <f>IF(OR($A71&lt;M$11,$A71&gt;M$12),0,IF($A71=M$12,-M70,-M$16))</f>
        <v>-1800.99</v>
      </c>
      <c r="N71" s="32">
        <f>IF(OR($A71&lt;N$11,$A71&gt;N$12),0,IF($A71=N$12,-N70,-N$16))</f>
        <v>-416.66</v>
      </c>
      <c r="O71" s="32">
        <f>IF(OR($A71&lt;O$11,$A71&gt;O$12),0,IF($A71=O$12,-O70,-O$16))</f>
        <v>-276.13</v>
      </c>
      <c r="P71" s="32">
        <f>IF(OR($A71&lt;P$11,$A71&gt;P$12),0,IF($A71=P$12,-P70,-P$16))</f>
        <v>-382.23</v>
      </c>
      <c r="Q71" s="32">
        <f>IF(OR($A71&lt;Q$11,$A71&gt;Q$12),0,IF($A71=Q$12,-Q70,-Q$16))</f>
        <v>-148.44</v>
      </c>
      <c r="R71" s="32">
        <f>IF(OR($A71&lt;R$11,$A71&gt;R$12),0,IF($A71=R$12,-R70,-R$16))</f>
        <v>-189.97</v>
      </c>
      <c r="S71" s="32">
        <f>IF(OR($A71&lt;S$11,$A71&gt;S$12),0,IF($A71=S$12,-S70,-S$16))</f>
        <v>0</v>
      </c>
      <c r="T71" s="32">
        <f>IF(OR($A71&lt;T$11,$A71&gt;T$12),0,IF($A71=T$12,-T70,-T$16))</f>
        <v>0</v>
      </c>
      <c r="U71" s="32">
        <f>IF(OR($A71&lt;U$11,$A71&gt;U$12),0,IF($A71=U$12,-U70,-U$16))</f>
        <v>-3019.97</v>
      </c>
      <c r="V71" s="32">
        <f>IF(OR($A71&lt;V$11,$A71&gt;V$12),0,IF($A71=V$12,-V70,-V$16))</f>
        <v>0</v>
      </c>
      <c r="W71" s="32">
        <f>IF(OR($A71&lt;W$11,$A71&gt;W$12),0,IF($A71=W$12,-W70,-W$16))</f>
        <v>-5260.36</v>
      </c>
      <c r="X71" s="32">
        <f>IF(OR($A71&lt;X$11,$A71&gt;X$12),0,IF($A71=X$12,-X70,-X$16))</f>
        <v>-7172.91</v>
      </c>
      <c r="Y71" s="32">
        <f>IF(OR($A71&lt;Y$11,$A71&gt;Y$12),0,IF($A71=Y$12,-Y70,-Y$16))</f>
        <v>-809.76</v>
      </c>
      <c r="Z71" s="32">
        <f>IF(OR($A71&lt;Z$11,$A71&gt;Z$12),0,IF($A71=Z$12,-Z70,-Z$16))</f>
        <v>-619.56255555555549</v>
      </c>
      <c r="AA71" s="32">
        <f>IF(OR($A71&lt;AA$11,$A71&gt;AA$12),0,IF($A71=AA$12,-AA70,-AA$16))</f>
        <v>-2238.71</v>
      </c>
      <c r="AB71" s="32"/>
      <c r="AC71" s="32">
        <f>IF(OR($A71&lt;AC$11,$A71&gt;AC$12),0,IF($A71=AC$12,-AC70,-AC$16))</f>
        <v>-3535.02</v>
      </c>
      <c r="AD71" s="33"/>
      <c r="AE71" s="33"/>
      <c r="AF71" s="33"/>
      <c r="AG71" s="33"/>
      <c r="AH71" s="33"/>
      <c r="AI71" s="33"/>
      <c r="AJ71" s="34">
        <f t="shared" si="18"/>
        <v>-32016.21255555555</v>
      </c>
    </row>
    <row r="72" spans="1:38">
      <c r="A72" s="30">
        <v>40969</v>
      </c>
      <c r="B72" s="35" t="s">
        <v>75</v>
      </c>
      <c r="C72" s="34">
        <f t="shared" ref="C72" si="589">+C74-C73</f>
        <v>0</v>
      </c>
      <c r="D72" s="34">
        <f t="shared" ref="D72" si="590">+D74-D73</f>
        <v>0</v>
      </c>
      <c r="E72" s="34">
        <f t="shared" ref="E72" si="591">+E74-E73</f>
        <v>0</v>
      </c>
      <c r="F72" s="34">
        <f t="shared" ref="F72" si="592">+F74-F73</f>
        <v>0</v>
      </c>
      <c r="G72" s="34">
        <f t="shared" ref="G72" si="593">+G74-G73</f>
        <v>0</v>
      </c>
      <c r="H72" s="34">
        <f t="shared" ref="H72" si="594">+H74-H73</f>
        <v>0</v>
      </c>
      <c r="I72" s="34">
        <f t="shared" ref="I72" si="595">+I74-I73</f>
        <v>7466.46</v>
      </c>
      <c r="J72" s="34">
        <f t="shared" ref="J72" si="596">+J74-J73</f>
        <v>8973.51</v>
      </c>
      <c r="K72" s="34">
        <f t="shared" ref="K72" si="597">+K74-K73</f>
        <v>34398.400000000001</v>
      </c>
      <c r="L72" s="34">
        <f t="shared" ref="L72" si="598">+L74-L73</f>
        <v>64647.44000000001</v>
      </c>
      <c r="M72" s="34">
        <f t="shared" ref="M72" si="599">+M74-M73</f>
        <v>79243.560000000027</v>
      </c>
      <c r="N72" s="34">
        <f t="shared" ref="N72" si="600">+N74-N73</f>
        <v>18333.04</v>
      </c>
      <c r="O72" s="34">
        <f t="shared" ref="O72" si="601">+O74-O73</f>
        <v>12149.719999999998</v>
      </c>
      <c r="P72" s="34">
        <f t="shared" ref="P72" si="602">+P74-P73</f>
        <v>35929.62000000001</v>
      </c>
      <c r="Q72" s="34">
        <f t="shared" ref="Q72" si="603">+Q74-Q73</f>
        <v>13953.360000000002</v>
      </c>
      <c r="R72" s="34">
        <f t="shared" ref="R72" si="604">+R74-R73</f>
        <v>17857.180000000004</v>
      </c>
      <c r="S72" s="34">
        <f t="shared" ref="S72" si="605">+S74-S73</f>
        <v>0</v>
      </c>
      <c r="T72" s="34">
        <f t="shared" ref="T72" si="606">+T74-T73</f>
        <v>0</v>
      </c>
      <c r="U72" s="34">
        <f t="shared" ref="U72" si="607">+U74-U73</f>
        <v>489235.1399999999</v>
      </c>
      <c r="V72" s="34">
        <f t="shared" ref="V72" si="608">+V74-V73</f>
        <v>0</v>
      </c>
      <c r="W72" s="34">
        <f t="shared" ref="W72" si="609">+W74-W73</f>
        <v>852178.32</v>
      </c>
      <c r="X72" s="34">
        <f t="shared" ref="X72" si="610">+X74-X73</f>
        <v>186495.66</v>
      </c>
      <c r="Y72" s="34">
        <f t="shared" ref="Y72" si="611">+Y74-Y73</f>
        <v>76117.439999999973</v>
      </c>
      <c r="Z72" s="34">
        <f>+Z70+Z71</f>
        <v>79303.68099999988</v>
      </c>
      <c r="AA72" s="34">
        <f t="shared" ref="AA72" si="612">+AA74-AA73</f>
        <v>286554.88000000006</v>
      </c>
      <c r="AB72" s="34">
        <f t="shared" ref="AB72" si="613">+AB74-AB73</f>
        <v>723452.36999999988</v>
      </c>
      <c r="AC72" s="34">
        <f t="shared" ref="AC72" si="614">+AC74-AC73</f>
        <v>660377.04</v>
      </c>
      <c r="AD72" s="34"/>
      <c r="AE72" s="34"/>
      <c r="AF72" s="34"/>
      <c r="AG72" s="34"/>
      <c r="AH72" s="34"/>
      <c r="AI72" s="34"/>
      <c r="AJ72" s="34">
        <f t="shared" si="18"/>
        <v>3646666.8209999995</v>
      </c>
    </row>
    <row r="73" spans="1:38">
      <c r="A73" s="36">
        <f>+A72+31</f>
        <v>41000</v>
      </c>
      <c r="B73" s="31" t="s">
        <v>74</v>
      </c>
      <c r="C73" s="32">
        <f>IF(OR($A73&lt;C$11,$A73&gt;C$12),0,IF($A73=C$12,-C72,-C$16))</f>
        <v>0</v>
      </c>
      <c r="D73" s="32">
        <f>IF(OR($A73&lt;D$11,$A73&gt;D$12),0,IF($A73=D$12,-D72,-D$16))</f>
        <v>0</v>
      </c>
      <c r="E73" s="32">
        <f>IF(OR($A73&lt;E$11,$A73&gt;E$12),0,IF($A73=E$12,-E72,-E$16))</f>
        <v>0</v>
      </c>
      <c r="F73" s="32">
        <f>IF(OR($A73&lt;F$11,$A73&gt;F$12),0,IF($A73=F$12,-F72,-F$16))</f>
        <v>0</v>
      </c>
      <c r="G73" s="32">
        <f>IF(OR($A73&lt;G$11,$A73&gt;G$12),0,IF($A73=G$12,-G72,-G$16))</f>
        <v>0</v>
      </c>
      <c r="H73" s="32">
        <f>IF(OR($A73&lt;H$11,$A73&gt;H$12),0,IF($A73=H$12,-H72,-H$16))</f>
        <v>0</v>
      </c>
      <c r="I73" s="32">
        <f>IF(OR($A73&lt;I$11,$A73&gt;I$12),0,IF($A73=I$12,-I72,-I$16))</f>
        <v>-1244.4100000000001</v>
      </c>
      <c r="J73" s="32">
        <f>IF(OR($A73&lt;J$11,$A73&gt;J$12),0,IF($A73=J$12,-J72,-J$16))</f>
        <v>-1281.93</v>
      </c>
      <c r="K73" s="32">
        <f>IF(OR($A73&lt;K$11,$A73&gt;K$12),0,IF($A73=K$12,-K72,-K$16))</f>
        <v>-2149.9</v>
      </c>
      <c r="L73" s="32">
        <f>IF(OR($A73&lt;L$11,$A73&gt;L$12),0,IF($A73=L$12,-L72,-L$16))</f>
        <v>-1469.26</v>
      </c>
      <c r="M73" s="32">
        <f>IF(OR($A73&lt;M$11,$A73&gt;M$12),0,IF($A73=M$12,-M72,-M$16))</f>
        <v>-1800.99</v>
      </c>
      <c r="N73" s="32">
        <f>IF(OR($A73&lt;N$11,$A73&gt;N$12),0,IF($A73=N$12,-N72,-N$16))</f>
        <v>-416.66</v>
      </c>
      <c r="O73" s="32">
        <f>IF(OR($A73&lt;O$11,$A73&gt;O$12),0,IF($A73=O$12,-O72,-O$16))</f>
        <v>-276.13</v>
      </c>
      <c r="P73" s="32">
        <f>IF(OR($A73&lt;P$11,$A73&gt;P$12),0,IF($A73=P$12,-P72,-P$16))</f>
        <v>-382.23</v>
      </c>
      <c r="Q73" s="32">
        <f>IF(OR($A73&lt;Q$11,$A73&gt;Q$12),0,IF($A73=Q$12,-Q72,-Q$16))</f>
        <v>-148.44</v>
      </c>
      <c r="R73" s="32">
        <f>IF(OR($A73&lt;R$11,$A73&gt;R$12),0,IF($A73=R$12,-R72,-R$16))</f>
        <v>-189.97</v>
      </c>
      <c r="S73" s="32">
        <f>IF(OR($A73&lt;S$11,$A73&gt;S$12),0,IF($A73=S$12,-S72,-S$16))</f>
        <v>0</v>
      </c>
      <c r="T73" s="32">
        <f>IF(OR($A73&lt;T$11,$A73&gt;T$12),0,IF($A73=T$12,-T72,-T$16))</f>
        <v>0</v>
      </c>
      <c r="U73" s="32">
        <f>IF(OR($A73&lt;U$11,$A73&gt;U$12),0,IF($A73=U$12,-U72,-U$16))</f>
        <v>-3019.97</v>
      </c>
      <c r="V73" s="32">
        <f>IF(OR($A73&lt;V$11,$A73&gt;V$12),0,IF($A73=V$12,-V72,-V$16))</f>
        <v>0</v>
      </c>
      <c r="W73" s="32">
        <f>IF(OR($A73&lt;W$11,$A73&gt;W$12),0,IF($A73=W$12,-W72,-W$16))</f>
        <v>-5260.36</v>
      </c>
      <c r="X73" s="32">
        <f>IF(OR($A73&lt;X$11,$A73&gt;X$12),0,IF($A73=X$12,-X72,-X$16))</f>
        <v>-7172.91</v>
      </c>
      <c r="Y73" s="32">
        <f>IF(OR($A73&lt;Y$11,$A73&gt;Y$12),0,IF($A73=Y$12,-Y72,-Y$16))</f>
        <v>-809.76</v>
      </c>
      <c r="Z73" s="32">
        <f>IF(OR($A73&lt;Z$11,$A73&gt;Z$12),0,IF($A73=Z$12,-Z72,-Z$16))</f>
        <v>-619.56255555555549</v>
      </c>
      <c r="AA73" s="32">
        <f>IF(OR($A73&lt;AA$11,$A73&gt;AA$12),0,IF($A73=AA$12,-AA72,-AA$16))</f>
        <v>-2238.71</v>
      </c>
      <c r="AB73" s="32">
        <f>IF(OR($A73&lt;AB$11,$A73&gt;AB$12),0,IF($A73=AB$12,-AB72,-AB$16))</f>
        <v>-4145.22</v>
      </c>
      <c r="AC73" s="32">
        <f>IF(OR($A73&lt;AC$11,$A73&gt;AC$12),0,IF($A73=AC$12,-AC72,-AC$16))</f>
        <v>-3535.02</v>
      </c>
      <c r="AD73" s="33"/>
      <c r="AE73" s="33"/>
      <c r="AF73" s="33"/>
      <c r="AG73" s="33"/>
      <c r="AH73" s="33"/>
      <c r="AI73" s="33"/>
      <c r="AJ73" s="34">
        <f t="shared" si="18"/>
        <v>-36161.432555555548</v>
      </c>
    </row>
    <row r="74" spans="1:38">
      <c r="A74" s="30">
        <v>41000</v>
      </c>
      <c r="B74" s="35" t="s">
        <v>75</v>
      </c>
      <c r="C74" s="34"/>
      <c r="D74" s="34"/>
      <c r="E74" s="34"/>
      <c r="F74" s="34"/>
      <c r="G74" s="34"/>
      <c r="H74" s="34"/>
      <c r="I74" s="34">
        <f t="shared" ref="I74" si="615">+I76-I75</f>
        <v>6222.05</v>
      </c>
      <c r="J74" s="34">
        <f t="shared" ref="J74" si="616">+J76-J75</f>
        <v>7691.5800000000008</v>
      </c>
      <c r="K74" s="34">
        <f t="shared" ref="K74" si="617">+K76-K75</f>
        <v>32248.500000000004</v>
      </c>
      <c r="L74" s="34">
        <f t="shared" ref="L74" si="618">+L76-L75</f>
        <v>63178.180000000008</v>
      </c>
      <c r="M74" s="34">
        <f t="shared" ref="M74" si="619">+M76-M75</f>
        <v>77442.570000000022</v>
      </c>
      <c r="N74" s="34">
        <f t="shared" ref="N74" si="620">+N76-N75</f>
        <v>17916.38</v>
      </c>
      <c r="O74" s="34">
        <f t="shared" ref="O74" si="621">+O76-O75</f>
        <v>11873.589999999998</v>
      </c>
      <c r="P74" s="34">
        <f t="shared" ref="P74" si="622">+P76-P75</f>
        <v>35547.390000000007</v>
      </c>
      <c r="Q74" s="34">
        <f t="shared" ref="Q74" si="623">+Q76-Q75</f>
        <v>13804.920000000002</v>
      </c>
      <c r="R74" s="34">
        <f t="shared" ref="R74" si="624">+R76-R75</f>
        <v>17667.210000000003</v>
      </c>
      <c r="S74" s="34">
        <f t="shared" ref="S74" si="625">+S76-S75</f>
        <v>0</v>
      </c>
      <c r="T74" s="34">
        <f t="shared" ref="T74" si="626">+T76-T75</f>
        <v>0</v>
      </c>
      <c r="U74" s="34">
        <f t="shared" ref="U74" si="627">+U76-U75</f>
        <v>486215.16999999993</v>
      </c>
      <c r="V74" s="34">
        <f t="shared" ref="V74" si="628">+V76-V75</f>
        <v>0</v>
      </c>
      <c r="W74" s="34">
        <f t="shared" ref="W74" si="629">+W76-W75</f>
        <v>846917.96</v>
      </c>
      <c r="X74" s="34">
        <f t="shared" ref="X74" si="630">+X76-X75</f>
        <v>179322.75</v>
      </c>
      <c r="Y74" s="34">
        <f t="shared" ref="Y74" si="631">+Y76-Y75</f>
        <v>75307.679999999978</v>
      </c>
      <c r="Z74" s="34">
        <f>+Z72+Z73</f>
        <v>78684.118444444321</v>
      </c>
      <c r="AA74" s="34">
        <f t="shared" ref="AA74" si="632">+AA76-AA75</f>
        <v>284316.17000000004</v>
      </c>
      <c r="AB74" s="34">
        <f t="shared" ref="AB74" si="633">+AB76-AB75</f>
        <v>719307.14999999991</v>
      </c>
      <c r="AC74" s="34">
        <f t="shared" ref="AC74" si="634">+AC76-AC75</f>
        <v>656842.02</v>
      </c>
      <c r="AD74" s="34"/>
      <c r="AE74" s="34"/>
      <c r="AF74" s="34"/>
      <c r="AG74" s="34"/>
      <c r="AH74" s="34"/>
      <c r="AI74" s="34"/>
      <c r="AJ74" s="34">
        <f t="shared" si="18"/>
        <v>3610505.3884444442</v>
      </c>
    </row>
    <row r="75" spans="1:38">
      <c r="A75" s="36">
        <f>+A74+31</f>
        <v>41031</v>
      </c>
      <c r="B75" s="31" t="s">
        <v>74</v>
      </c>
      <c r="C75" s="32"/>
      <c r="D75" s="32"/>
      <c r="E75" s="32"/>
      <c r="F75" s="32"/>
      <c r="G75" s="32"/>
      <c r="H75" s="32"/>
      <c r="I75" s="32">
        <f>IF(OR($A75&lt;I$11,$A75&gt;I$12),0,IF($A75=I$12,-I74,-I$16))</f>
        <v>-1244.4100000000001</v>
      </c>
      <c r="J75" s="32">
        <f>IF(OR($A75&lt;J$11,$A75&gt;J$12),0,IF($A75=J$12,-J74,-J$16))</f>
        <v>-1281.93</v>
      </c>
      <c r="K75" s="32">
        <f>IF(OR($A75&lt;K$11,$A75&gt;K$12),0,IF($A75=K$12,-K74,-K$16))</f>
        <v>-2149.9</v>
      </c>
      <c r="L75" s="32">
        <f>IF(OR($A75&lt;L$11,$A75&gt;L$12),0,IF($A75=L$12,-L74,-L$16))</f>
        <v>-1469.26</v>
      </c>
      <c r="M75" s="32">
        <f>IF(OR($A75&lt;M$11,$A75&gt;M$12),0,IF($A75=M$12,-M74,-M$16))</f>
        <v>-1800.99</v>
      </c>
      <c r="N75" s="32">
        <f>IF(OR($A75&lt;N$11,$A75&gt;N$12),0,IF($A75=N$12,-N74,-N$16))</f>
        <v>-416.66</v>
      </c>
      <c r="O75" s="32">
        <f>IF(OR($A75&lt;O$11,$A75&gt;O$12),0,IF($A75=O$12,-O74,-O$16))</f>
        <v>-276.13</v>
      </c>
      <c r="P75" s="32">
        <f>IF(OR($A75&lt;P$11,$A75&gt;P$12),0,IF($A75=P$12,-P74,-P$16))</f>
        <v>-382.23</v>
      </c>
      <c r="Q75" s="32">
        <f>IF(OR($A75&lt;Q$11,$A75&gt;Q$12),0,IF($A75=Q$12,-Q74,-Q$16))</f>
        <v>-148.44</v>
      </c>
      <c r="R75" s="32">
        <f>IF(OR($A75&lt;R$11,$A75&gt;R$12),0,IF($A75=R$12,-R74,-R$16))</f>
        <v>-189.97</v>
      </c>
      <c r="S75" s="32">
        <f>IF(OR($A75&lt;S$11,$A75&gt;S$12),0,IF($A75=S$12,-S74,-S$16))</f>
        <v>0</v>
      </c>
      <c r="T75" s="32">
        <f>IF(OR($A75&lt;T$11,$A75&gt;T$12),0,IF($A75=T$12,-T74,-T$16))</f>
        <v>0</v>
      </c>
      <c r="U75" s="32">
        <f>IF(OR($A75&lt;U$11,$A75&gt;U$12),0,IF($A75=U$12,-U74,-U$16))</f>
        <v>-3019.97</v>
      </c>
      <c r="V75" s="32">
        <f>IF(OR($A75&lt;V$11,$A75&gt;V$12),0,IF($A75=V$12,-V74,-V$16))</f>
        <v>0</v>
      </c>
      <c r="W75" s="32">
        <f>IF(OR($A75&lt;W$11,$A75&gt;W$12),0,IF($A75=W$12,-W74,-W$16))</f>
        <v>-5260.36</v>
      </c>
      <c r="X75" s="32">
        <f>IF(OR($A75&lt;X$11,$A75&gt;X$12),0,IF($A75=X$12,-X74,-X$16))</f>
        <v>-7172.91</v>
      </c>
      <c r="Y75" s="32">
        <f>IF(OR($A75&lt;Y$11,$A75&gt;Y$12),0,IF($A75=Y$12,-Y74,-Y$16))</f>
        <v>-809.76</v>
      </c>
      <c r="Z75" s="32">
        <f>IF(OR($A75&lt;Z$11,$A75&gt;Z$12),0,IF($A75=Z$12,-Z74,-Z$16))</f>
        <v>-619.56255555555549</v>
      </c>
      <c r="AA75" s="32">
        <f>IF(OR($A75&lt;AA$11,$A75&gt;AA$12),0,IF($A75=AA$12,-AA74,-AA$16))</f>
        <v>-2238.71</v>
      </c>
      <c r="AB75" s="32">
        <f>IF(OR($A75&lt;AB$11,$A75&gt;AB$12),0,IF($A75=AB$12,-AB74,-AB$16))</f>
        <v>-4145.22</v>
      </c>
      <c r="AC75" s="32">
        <f>IF(OR($A75&lt;AC$11,$A75&gt;AC$12),0,IF($A75=AC$12,-AC74,-AC$16))</f>
        <v>-3535.02</v>
      </c>
      <c r="AD75" s="33"/>
      <c r="AE75" s="33"/>
      <c r="AF75" s="33"/>
      <c r="AG75" s="33"/>
      <c r="AH75" s="33"/>
      <c r="AI75" s="33"/>
      <c r="AJ75" s="34">
        <f t="shared" si="18"/>
        <v>-36161.432555555548</v>
      </c>
    </row>
    <row r="76" spans="1:38">
      <c r="A76" s="30">
        <v>41030</v>
      </c>
      <c r="B76" s="35" t="s">
        <v>75</v>
      </c>
      <c r="C76" s="34">
        <f t="shared" ref="C76:H76" si="635">IF($A77&lt;C$11,0,IF($A77=C$11,C$14,SUM(C74:C75)))</f>
        <v>0</v>
      </c>
      <c r="D76" s="34">
        <f t="shared" si="635"/>
        <v>0</v>
      </c>
      <c r="E76" s="34">
        <f t="shared" si="635"/>
        <v>0</v>
      </c>
      <c r="F76" s="34">
        <f t="shared" si="635"/>
        <v>0</v>
      </c>
      <c r="G76" s="34">
        <f t="shared" si="635"/>
        <v>0</v>
      </c>
      <c r="H76" s="34">
        <f t="shared" si="635"/>
        <v>0</v>
      </c>
      <c r="I76" s="34">
        <f>+I78-I77</f>
        <v>4977.6400000000003</v>
      </c>
      <c r="J76" s="34">
        <f t="shared" ref="J76" si="636">+J78-J77</f>
        <v>6409.6500000000005</v>
      </c>
      <c r="K76" s="34">
        <f t="shared" ref="K76" si="637">+K78-K77</f>
        <v>30098.600000000002</v>
      </c>
      <c r="L76" s="34">
        <f t="shared" ref="L76" si="638">+L78-L77</f>
        <v>61708.920000000006</v>
      </c>
      <c r="M76" s="34">
        <f t="shared" ref="M76" si="639">+M78-M77</f>
        <v>75641.580000000016</v>
      </c>
      <c r="N76" s="34">
        <f t="shared" ref="N76" si="640">+N78-N77</f>
        <v>17499.72</v>
      </c>
      <c r="O76" s="34">
        <f t="shared" ref="O76" si="641">+O78-O77</f>
        <v>11597.46</v>
      </c>
      <c r="P76" s="34">
        <f t="shared" ref="P76" si="642">+P78-P77</f>
        <v>35165.160000000003</v>
      </c>
      <c r="Q76" s="34">
        <f t="shared" ref="Q76" si="643">+Q78-Q77</f>
        <v>13656.480000000001</v>
      </c>
      <c r="R76" s="34">
        <f t="shared" ref="R76" si="644">+R78-R77</f>
        <v>17477.240000000002</v>
      </c>
      <c r="S76" s="34">
        <f t="shared" ref="S76" si="645">+S78-S77</f>
        <v>0</v>
      </c>
      <c r="T76" s="34">
        <f t="shared" ref="T76" si="646">+T78-T77</f>
        <v>0</v>
      </c>
      <c r="U76" s="34">
        <f t="shared" ref="U76" si="647">+U78-U77</f>
        <v>483195.19999999995</v>
      </c>
      <c r="V76" s="34">
        <f t="shared" ref="V76" si="648">+V78-V77</f>
        <v>0</v>
      </c>
      <c r="W76" s="34">
        <f t="shared" ref="W76" si="649">+W78-W77</f>
        <v>841657.6</v>
      </c>
      <c r="X76" s="34">
        <f t="shared" ref="X76" si="650">+X78-X77</f>
        <v>172149.84</v>
      </c>
      <c r="Y76" s="34">
        <f t="shared" ref="Y76" si="651">+Y78-Y77</f>
        <v>74497.919999999984</v>
      </c>
      <c r="Z76" s="34">
        <f>+Z74+Z75</f>
        <v>78064.555888888761</v>
      </c>
      <c r="AA76" s="34">
        <f t="shared" ref="AA76" si="652">+AA78-AA77</f>
        <v>282077.46000000002</v>
      </c>
      <c r="AB76" s="34">
        <f t="shared" ref="AB76" si="653">+AB78-AB77</f>
        <v>715161.92999999993</v>
      </c>
      <c r="AC76" s="34">
        <f t="shared" ref="AC76" si="654">+AC78-AC77</f>
        <v>653307</v>
      </c>
      <c r="AD76" s="34"/>
      <c r="AE76" s="34"/>
      <c r="AF76" s="34"/>
      <c r="AG76" s="34"/>
      <c r="AH76" s="34"/>
      <c r="AI76" s="34"/>
      <c r="AJ76" s="34">
        <f t="shared" si="18"/>
        <v>3574343.9558888888</v>
      </c>
    </row>
    <row r="77" spans="1:38">
      <c r="A77" s="36">
        <f>+A76+31</f>
        <v>41061</v>
      </c>
      <c r="B77" s="31" t="s">
        <v>74</v>
      </c>
      <c r="C77" s="32">
        <f>IF(OR($A77&lt;C$11,$A77&gt;C$12),0,IF($A77=C$12,-C76,-C$16))</f>
        <v>0</v>
      </c>
      <c r="D77" s="32">
        <f>IF(OR($A77&lt;D$11,$A77&gt;D$12),0,IF($A77=D$12,-D76,-D$16))</f>
        <v>0</v>
      </c>
      <c r="E77" s="32">
        <f>IF(OR($A77&lt;E$11,$A77&gt;E$12),0,IF($A77=E$12,-E76,-E$16))</f>
        <v>0</v>
      </c>
      <c r="F77" s="32">
        <f>IF(OR($A77&lt;F$11,$A77&gt;F$12),0,IF($A77=F$12,-F76,-F$16))</f>
        <v>0</v>
      </c>
      <c r="G77" s="32">
        <f>IF(OR($A77&lt;G$11,$A77&gt;G$12),0,IF($A77=G$12,-G76,-G$16))</f>
        <v>0</v>
      </c>
      <c r="H77" s="32">
        <f>IF(OR($A77&lt;H$11,$A77&gt;H$12),0,IF($A77=H$12,-H76,-H$16))</f>
        <v>0</v>
      </c>
      <c r="I77" s="32">
        <f>IF(OR($A77&lt;I$11,$A77&gt;I$12),0,IF($A77=I$12,-I76,-I$16))</f>
        <v>-1244.4100000000001</v>
      </c>
      <c r="J77" s="32">
        <f>IF(OR($A77&lt;J$11,$A77&gt;J$12),0,IF($A77=J$12,-J76,-J$16))</f>
        <v>-1281.93</v>
      </c>
      <c r="K77" s="32">
        <f>IF(OR($A77&lt;K$11,$A77&gt;K$12),0,IF($A77=K$12,-K76,-K$16))</f>
        <v>-2149.9</v>
      </c>
      <c r="L77" s="32">
        <f>IF(OR($A77&lt;L$11,$A77&gt;L$12),0,IF($A77=L$12,-L76,-L$16))</f>
        <v>-1469.26</v>
      </c>
      <c r="M77" s="32">
        <f>IF(OR($A77&lt;M$11,$A77&gt;M$12),0,IF($A77=M$12,-M76,-M$16))</f>
        <v>-1800.99</v>
      </c>
      <c r="N77" s="32">
        <f>IF(OR($A77&lt;N$11,$A77&gt;N$12),0,IF($A77=N$12,-N76,-N$16))</f>
        <v>-416.66</v>
      </c>
      <c r="O77" s="32">
        <f>IF(OR($A77&lt;O$11,$A77&gt;O$12),0,IF($A77=O$12,-O76,-O$16))</f>
        <v>-276.13</v>
      </c>
      <c r="P77" s="32">
        <f>IF(OR($A77&lt;P$11,$A77&gt;P$12),0,IF($A77=P$12,-P76,-P$16))</f>
        <v>-382.23</v>
      </c>
      <c r="Q77" s="32">
        <f>IF(OR($A77&lt;Q$11,$A77&gt;Q$12),0,IF($A77=Q$12,-Q76,-Q$16))</f>
        <v>-148.44</v>
      </c>
      <c r="R77" s="32">
        <f>IF(OR($A77&lt;R$11,$A77&gt;R$12),0,IF($A77=R$12,-R76,-R$16))</f>
        <v>-189.97</v>
      </c>
      <c r="S77" s="32">
        <f>IF(OR($A77&lt;S$11,$A77&gt;S$12),0,IF($A77=S$12,-S76,-S$16))</f>
        <v>0</v>
      </c>
      <c r="T77" s="32">
        <f>IF(OR($A77&lt;T$11,$A77&gt;T$12),0,IF($A77=T$12,-T76,-T$16))</f>
        <v>0</v>
      </c>
      <c r="U77" s="32">
        <f>IF(OR($A77&lt;U$11,$A77&gt;U$12),0,IF($A77=U$12,-U76,-U$16))</f>
        <v>-3019.97</v>
      </c>
      <c r="V77" s="32">
        <f>IF(OR($A77&lt;V$11,$A77&gt;V$12),0,IF($A77=V$12,-V76,-V$16))</f>
        <v>0</v>
      </c>
      <c r="W77" s="32">
        <f>IF(OR($A77&lt;W$11,$A77&gt;W$12),0,IF($A77=W$12,-W76,-W$16))</f>
        <v>-5260.36</v>
      </c>
      <c r="X77" s="32">
        <f>IF(OR($A77&lt;X$11,$A77&gt;X$12),0,IF($A77=X$12,-X76,-X$16))</f>
        <v>-7172.91</v>
      </c>
      <c r="Y77" s="32">
        <f>IF(OR($A77&lt;Y$11,$A77&gt;Y$12),0,IF($A77=Y$12,-Y76,-Y$16))</f>
        <v>-809.76</v>
      </c>
      <c r="Z77" s="32">
        <f>IF(OR($A77&lt;Z$11,$A77&gt;Z$12),0,IF($A77=Z$12,-Z76,-Z$16))</f>
        <v>-619.56255555555549</v>
      </c>
      <c r="AA77" s="32">
        <f>IF(OR($A77&lt;AA$11,$A77&gt;AA$12),0,IF($A77=AA$12,-AA76,-AA$16))</f>
        <v>-2238.71</v>
      </c>
      <c r="AB77" s="32">
        <f>IF(OR($A77&lt;AB$11,$A77&gt;AB$12),0,IF($A77=AB$12,-AB76,-AB$16))</f>
        <v>-4145.22</v>
      </c>
      <c r="AC77" s="32">
        <f>IF(OR($A77&lt;AC$11,$A77&gt;AC$12),0,IF($A77=AC$12,-AC76,-AC$16))</f>
        <v>-3535.02</v>
      </c>
      <c r="AD77" s="33"/>
      <c r="AE77" s="33"/>
      <c r="AF77" s="33"/>
      <c r="AG77" s="33"/>
      <c r="AH77" s="33"/>
      <c r="AI77" s="33"/>
      <c r="AJ77" s="34">
        <f t="shared" si="18"/>
        <v>-36161.432555555548</v>
      </c>
    </row>
    <row r="78" spans="1:38">
      <c r="A78" s="30">
        <v>41061</v>
      </c>
      <c r="B78" s="35" t="s">
        <v>75</v>
      </c>
      <c r="C78" s="34">
        <f t="shared" ref="C78:H78" si="655">IF($A79&lt;C$11,0,IF($A79=C$11,C$14,SUM(C76:C77)))</f>
        <v>0</v>
      </c>
      <c r="D78" s="34">
        <f t="shared" si="655"/>
        <v>0</v>
      </c>
      <c r="E78" s="34">
        <f t="shared" si="655"/>
        <v>0</v>
      </c>
      <c r="F78" s="34">
        <f t="shared" si="655"/>
        <v>0</v>
      </c>
      <c r="G78" s="34">
        <f t="shared" si="655"/>
        <v>0</v>
      </c>
      <c r="H78" s="34">
        <f t="shared" si="655"/>
        <v>0</v>
      </c>
      <c r="I78" s="34">
        <f>+I80-I79</f>
        <v>3733.2300000000005</v>
      </c>
      <c r="J78" s="34">
        <f t="shared" ref="J78:AC78" si="656">+J80-J79</f>
        <v>5127.72</v>
      </c>
      <c r="K78" s="34">
        <f t="shared" si="656"/>
        <v>27948.7</v>
      </c>
      <c r="L78" s="34">
        <f t="shared" si="656"/>
        <v>60239.66</v>
      </c>
      <c r="M78" s="34">
        <f t="shared" si="656"/>
        <v>73840.590000000011</v>
      </c>
      <c r="N78" s="34">
        <f t="shared" si="656"/>
        <v>17083.060000000001</v>
      </c>
      <c r="O78" s="34">
        <f t="shared" si="656"/>
        <v>11321.33</v>
      </c>
      <c r="P78" s="34">
        <f t="shared" si="656"/>
        <v>34782.93</v>
      </c>
      <c r="Q78" s="34">
        <f t="shared" si="656"/>
        <v>13508.04</v>
      </c>
      <c r="R78" s="34">
        <f t="shared" si="656"/>
        <v>17287.27</v>
      </c>
      <c r="S78" s="34">
        <f t="shared" si="656"/>
        <v>0</v>
      </c>
      <c r="T78" s="34">
        <f t="shared" si="656"/>
        <v>0</v>
      </c>
      <c r="U78" s="34">
        <f t="shared" si="656"/>
        <v>480175.23</v>
      </c>
      <c r="V78" s="34">
        <f t="shared" si="656"/>
        <v>0</v>
      </c>
      <c r="W78" s="34">
        <f t="shared" si="656"/>
        <v>836397.24</v>
      </c>
      <c r="X78" s="34">
        <f t="shared" si="656"/>
        <v>164976.93</v>
      </c>
      <c r="Y78" s="34">
        <f t="shared" si="656"/>
        <v>73688.159999999989</v>
      </c>
      <c r="Z78" s="34">
        <f>+Z76+Z77</f>
        <v>77444.993333333201</v>
      </c>
      <c r="AA78" s="34">
        <f t="shared" si="656"/>
        <v>279838.75</v>
      </c>
      <c r="AB78" s="34">
        <f t="shared" si="656"/>
        <v>711016.71</v>
      </c>
      <c r="AC78" s="34">
        <f t="shared" si="656"/>
        <v>649771.98</v>
      </c>
      <c r="AD78" s="34"/>
      <c r="AE78" s="34"/>
      <c r="AF78" s="34"/>
      <c r="AG78" s="34"/>
      <c r="AH78" s="34"/>
      <c r="AI78" s="34"/>
      <c r="AJ78" s="34">
        <f t="shared" si="18"/>
        <v>3538182.523333333</v>
      </c>
    </row>
    <row r="79" spans="1:38">
      <c r="A79" s="36">
        <f>+A78+31</f>
        <v>41092</v>
      </c>
      <c r="B79" s="31" t="s">
        <v>74</v>
      </c>
      <c r="C79" s="32">
        <f>IF(OR($A79&lt;C$11,$A79&gt;C$12),0,IF($A79=C$12,-C78,-C$16))</f>
        <v>0</v>
      </c>
      <c r="D79" s="32">
        <f>IF(OR($A79&lt;D$11,$A79&gt;D$12),0,IF($A79=D$12,-D78,-D$16))</f>
        <v>0</v>
      </c>
      <c r="E79" s="32">
        <f>IF(OR($A79&lt;E$11,$A79&gt;E$12),0,IF($A79=E$12,-E78,-E$16))</f>
        <v>0</v>
      </c>
      <c r="F79" s="32">
        <f>IF(OR($A79&lt;F$11,$A79&gt;F$12),0,IF($A79=F$12,-F78,-F$16))</f>
        <v>0</v>
      </c>
      <c r="G79" s="32">
        <f>IF(OR($A79&lt;G$11,$A79&gt;G$12),0,IF($A79=G$12,-G78,-G$16))</f>
        <v>0</v>
      </c>
      <c r="H79" s="32">
        <f>IF(OR($A79&lt;H$11,$A79&gt;H$12),0,IF($A79=H$12,-H78,-H$16))</f>
        <v>0</v>
      </c>
      <c r="I79" s="32">
        <f>IF(OR($A79&lt;I$11,$A79&gt;I$12),0,IF($A79=I$12,-I78,-I$16))</f>
        <v>-1244.4100000000001</v>
      </c>
      <c r="J79" s="32">
        <f>IF(OR($A79&lt;J$11,$A79&gt;J$12),0,IF($A79=J$12,-J78,-J$16))</f>
        <v>-1281.93</v>
      </c>
      <c r="K79" s="32">
        <f>IF(OR($A79&lt;K$11,$A79&gt;K$12),0,IF($A79=K$12,-K78,-K$16))</f>
        <v>-2149.9</v>
      </c>
      <c r="L79" s="32">
        <f>IF(OR($A79&lt;L$11,$A79&gt;L$12),0,IF($A79=L$12,-L78,-L$16))</f>
        <v>-1469.26</v>
      </c>
      <c r="M79" s="32">
        <f>IF(OR($A79&lt;M$11,$A79&gt;M$12),0,IF($A79=M$12,-M78,-M$16))</f>
        <v>-1800.99</v>
      </c>
      <c r="N79" s="32">
        <f>IF(OR($A79&lt;N$11,$A79&gt;N$12),0,IF($A79=N$12,-N78,-N$16))</f>
        <v>-416.66</v>
      </c>
      <c r="O79" s="32">
        <f>IF(OR($A79&lt;O$11,$A79&gt;O$12),0,IF($A79=O$12,-O78,-O$16))</f>
        <v>-276.13</v>
      </c>
      <c r="P79" s="32">
        <f>IF(OR($A79&lt;P$11,$A79&gt;P$12),0,IF($A79=P$12,-P78,-P$16))</f>
        <v>-382.23</v>
      </c>
      <c r="Q79" s="32">
        <f>IF(OR($A79&lt;Q$11,$A79&gt;Q$12),0,IF($A79=Q$12,-Q78,-Q$16))</f>
        <v>-148.44</v>
      </c>
      <c r="R79" s="32">
        <f>IF(OR($A79&lt;R$11,$A79&gt;R$12),0,IF($A79=R$12,-R78,-R$16))</f>
        <v>-189.97</v>
      </c>
      <c r="S79" s="32">
        <f>IF(OR($A79&lt;S$11,$A79&gt;S$12),0,IF($A79=S$12,-S78,-S$16))</f>
        <v>0</v>
      </c>
      <c r="T79" s="32">
        <f>IF(OR($A79&lt;T$11,$A79&gt;T$12),0,IF($A79=T$12,-T78,-T$16))</f>
        <v>0</v>
      </c>
      <c r="U79" s="32">
        <f>IF(OR($A79&lt;U$11,$A79&gt;U$12),0,IF($A79=U$12,-U78,-U$16))</f>
        <v>-3019.97</v>
      </c>
      <c r="V79" s="32">
        <f>IF(OR($A79&lt;V$11,$A79&gt;V$12),0,IF($A79=V$12,-V78,-V$16))</f>
        <v>0</v>
      </c>
      <c r="W79" s="32">
        <f>IF(OR($A79&lt;W$11,$A79&gt;W$12),0,IF($A79=W$12,-W78,-W$16))</f>
        <v>-5260.36</v>
      </c>
      <c r="X79" s="32">
        <f>IF(OR($A79&lt;X$11,$A79&gt;X$12),0,IF($A79=X$12,-X78,-X$16))</f>
        <v>-7172.91</v>
      </c>
      <c r="Y79" s="32">
        <f>IF(OR($A79&lt;Y$11,$A79&gt;Y$12),0,IF($A79=Y$12,-Y78,-Y$16))</f>
        <v>-809.76</v>
      </c>
      <c r="Z79" s="32">
        <f>IF(OR($A79&lt;Z$11,$A79&gt;Z$12),0,IF($A79=Z$12,-Z78,-Z$16))</f>
        <v>-619.56255555555549</v>
      </c>
      <c r="AA79" s="32">
        <f>IF(OR($A79&lt;AA$11,$A79&gt;AA$12),0,IF($A79=AA$12,-AA78,-AA$16))</f>
        <v>-2238.71</v>
      </c>
      <c r="AB79" s="32">
        <f>IF(OR($A79&lt;AB$11,$A79&gt;AB$12),0,IF($A79=AB$12,-AB78,-AB$16))</f>
        <v>-4145.22</v>
      </c>
      <c r="AC79" s="32">
        <f>IF(OR($A79&lt;AC$11,$A79&gt;AC$12),0,IF($A79=AC$12,-AC78,-AC$16))</f>
        <v>-3535.02</v>
      </c>
      <c r="AD79" s="33"/>
      <c r="AE79" s="33"/>
      <c r="AF79" s="33"/>
      <c r="AG79" s="33"/>
      <c r="AH79" s="33"/>
      <c r="AI79" s="33"/>
      <c r="AJ79" s="34">
        <f t="shared" si="18"/>
        <v>-36161.432555555548</v>
      </c>
    </row>
    <row r="80" spans="1:38">
      <c r="A80" s="30">
        <v>41091</v>
      </c>
      <c r="B80" s="35" t="s">
        <v>75</v>
      </c>
      <c r="C80" s="34">
        <f t="shared" ref="C80:H80" si="657">IF($A81&lt;C$11,0,IF($A81=C$11,C$14,SUM(C78:C79)))</f>
        <v>0</v>
      </c>
      <c r="D80" s="34">
        <f t="shared" si="657"/>
        <v>0</v>
      </c>
      <c r="E80" s="34">
        <f t="shared" si="657"/>
        <v>0</v>
      </c>
      <c r="F80" s="34">
        <f t="shared" si="657"/>
        <v>0</v>
      </c>
      <c r="G80" s="34">
        <f t="shared" si="657"/>
        <v>0</v>
      </c>
      <c r="H80" s="34">
        <f t="shared" si="657"/>
        <v>0</v>
      </c>
      <c r="I80" s="34">
        <v>2488.8200000000002</v>
      </c>
      <c r="J80" s="34">
        <v>3845.79</v>
      </c>
      <c r="K80" s="34">
        <v>25798.799999999999</v>
      </c>
      <c r="L80" s="34">
        <v>58770.400000000001</v>
      </c>
      <c r="M80" s="34">
        <v>72039.600000000006</v>
      </c>
      <c r="N80" s="34">
        <v>16666.400000000001</v>
      </c>
      <c r="O80" s="34">
        <v>11045.2</v>
      </c>
      <c r="P80" s="34">
        <v>34400.699999999997</v>
      </c>
      <c r="Q80" s="34">
        <v>13359.6</v>
      </c>
      <c r="R80" s="34">
        <v>17097.3</v>
      </c>
      <c r="S80" s="34">
        <v>0</v>
      </c>
      <c r="T80" s="34">
        <v>0</v>
      </c>
      <c r="U80" s="34">
        <v>477155.26</v>
      </c>
      <c r="V80" s="34">
        <v>0</v>
      </c>
      <c r="W80" s="34">
        <v>831136.88</v>
      </c>
      <c r="X80" s="34">
        <v>157804.01999999999</v>
      </c>
      <c r="Y80" s="34">
        <v>72878.399999999994</v>
      </c>
      <c r="Z80" s="34">
        <f>+Z78+Z79+0.01</f>
        <v>76825.440777777636</v>
      </c>
      <c r="AA80" s="34">
        <v>277600.03999999998</v>
      </c>
      <c r="AB80" s="34">
        <v>706871.49</v>
      </c>
      <c r="AC80" s="34">
        <v>646236.96</v>
      </c>
      <c r="AD80" s="34"/>
      <c r="AE80" s="34"/>
      <c r="AF80" s="34"/>
      <c r="AG80" s="34"/>
      <c r="AH80" s="34"/>
      <c r="AI80" s="34"/>
      <c r="AJ80" s="34">
        <f t="shared" si="18"/>
        <v>3502021.1007777778</v>
      </c>
      <c r="AL80" s="6"/>
    </row>
    <row r="81" spans="1:36">
      <c r="A81" s="36">
        <f>+A80+31</f>
        <v>41122</v>
      </c>
      <c r="B81" s="31" t="s">
        <v>74</v>
      </c>
      <c r="C81" s="32">
        <f>IF(OR($A81&lt;C$11,$A81&gt;C$12),0,IF($A81=C$12,-C80,-C$16))</f>
        <v>0</v>
      </c>
      <c r="D81" s="32">
        <f>IF(OR($A81&lt;D$11,$A81&gt;D$12),0,IF($A81=D$12,-D80,-D$16))</f>
        <v>0</v>
      </c>
      <c r="E81" s="32">
        <f>IF(OR($A81&lt;E$11,$A81&gt;E$12),0,IF($A81=E$12,-E80,-E$16))</f>
        <v>0</v>
      </c>
      <c r="F81" s="32">
        <f>IF(OR($A81&lt;F$11,$A81&gt;F$12),0,IF($A81=F$12,-F80,-F$16))</f>
        <v>0</v>
      </c>
      <c r="G81" s="32">
        <f>IF(OR($A81&lt;G$11,$A81&gt;G$12),0,IF($A81=G$12,-G80,-G$16))</f>
        <v>0</v>
      </c>
      <c r="H81" s="32">
        <f>IF(OR($A81&lt;H$11,$A81&gt;H$12),0,IF($A81=H$12,-H80,-H$16))</f>
        <v>0</v>
      </c>
      <c r="I81" s="32">
        <f>IF(OR($A81&lt;I$11,$A81&gt;I$12),0,IF($A81=I$12,-I80,-I$16))</f>
        <v>-1244.4100000000001</v>
      </c>
      <c r="J81" s="32">
        <f>IF(OR($A81&lt;J$11,$A81&gt;J$12),0,IF($A81=J$12,-J80,-J$16))</f>
        <v>-1281.93</v>
      </c>
      <c r="K81" s="32">
        <f>IF(OR($A81&lt;K$11,$A81&gt;K$12),0,IF($A81=K$12,-K80,-K$16))</f>
        <v>-2149.9</v>
      </c>
      <c r="L81" s="32">
        <f>IF(OR($A81&lt;L$11,$A81&gt;L$12),0,IF($A81=L$12,-L80,-L$16))</f>
        <v>-1469.26</v>
      </c>
      <c r="M81" s="32">
        <f>IF(OR($A81&lt;M$11,$A81&gt;M$12),0,IF($A81=M$12,-M80,-M$16))</f>
        <v>-1800.99</v>
      </c>
      <c r="N81" s="32">
        <f>IF(OR($A81&lt;N$11,$A81&gt;N$12),0,IF($A81=N$12,-N80,-N$16))</f>
        <v>-416.66</v>
      </c>
      <c r="O81" s="32">
        <f>IF(OR($A81&lt;O$11,$A81&gt;O$12),0,IF($A81=O$12,-O80,-O$16))</f>
        <v>-276.13</v>
      </c>
      <c r="P81" s="32">
        <f>IF(OR($A81&lt;P$11,$A81&gt;P$12),0,IF($A81=P$12,-P80,-P$16))</f>
        <v>-382.23</v>
      </c>
      <c r="Q81" s="32">
        <f>IF(OR($A81&lt;Q$11,$A81&gt;Q$12),0,IF($A81=Q$12,-Q80,-Q$16))</f>
        <v>-148.44</v>
      </c>
      <c r="R81" s="32">
        <f>IF(OR($A81&lt;R$11,$A81&gt;R$12),0,IF($A81=R$12,-R80,-R$16))</f>
        <v>-189.97</v>
      </c>
      <c r="S81" s="32">
        <f>IF(OR($A81&lt;S$11,$A81&gt;S$12),0,IF($A81=S$12,-S80,-S$16))</f>
        <v>0</v>
      </c>
      <c r="T81" s="32">
        <f>IF(OR($A81&lt;T$11,$A81&gt;T$12),0,IF($A81=T$12,-T80,-T$16))</f>
        <v>0</v>
      </c>
      <c r="U81" s="32">
        <f>IF(OR($A81&lt;U$11,$A81&gt;U$12),0,IF($A81=U$12,-U80,-U$16))</f>
        <v>-3019.97</v>
      </c>
      <c r="V81" s="32">
        <f>IF(OR($A81&lt;V$11,$A81&gt;V$12),0,IF($A81=V$12,-V80,-V$16))</f>
        <v>0</v>
      </c>
      <c r="W81" s="32">
        <f>IF(OR($A81&lt;W$11,$A81&gt;W$12),0,IF($A81=W$12,-W80,-W$16))</f>
        <v>-5260.36</v>
      </c>
      <c r="X81" s="32">
        <f>IF(OR($A81&lt;X$11,$A81&gt;X$12),0,IF($A81=X$12,-X80,-X$16))</f>
        <v>-7172.91</v>
      </c>
      <c r="Y81" s="32">
        <f>IF(OR($A81&lt;Y$11,$A81&gt;Y$12),0,IF($A81=Y$12,-Y80,-Y$16))</f>
        <v>-809.76</v>
      </c>
      <c r="Z81" s="32">
        <f>IF(OR($A81&lt;Z$11,$A81&gt;Z$12),0,IF($A81=Z$12,-Z80,-Z$16))</f>
        <v>-619.56255555555549</v>
      </c>
      <c r="AA81" s="32">
        <f>IF(OR($A81&lt;AA$11,$A81&gt;AA$12),0,IF($A81=AA$12,-AA80,-AA$16))</f>
        <v>-2238.71</v>
      </c>
      <c r="AB81" s="32">
        <f>IF(OR($A81&lt;AB$11,$A81&gt;AB$12),0,IF($A81=AB$12,-AB80,-AB$16))</f>
        <v>-4145.22</v>
      </c>
      <c r="AC81" s="32">
        <f>IF(OR($A81&lt;AC$11,$A81&gt;AC$12),0,IF($A81=AC$12,-AC80,-AC$16))</f>
        <v>-3535.02</v>
      </c>
      <c r="AD81" s="33"/>
      <c r="AE81" s="33"/>
      <c r="AF81" s="33"/>
      <c r="AG81" s="33"/>
      <c r="AH81" s="33"/>
      <c r="AI81" s="33"/>
      <c r="AJ81" s="34">
        <f t="shared" si="18"/>
        <v>-36161.432555555548</v>
      </c>
    </row>
    <row r="82" spans="1:36">
      <c r="A82" s="30">
        <f>A81</f>
        <v>41122</v>
      </c>
      <c r="B82" s="35" t="s">
        <v>75</v>
      </c>
      <c r="C82" s="34">
        <f t="shared" ref="C82:X82" si="658">IF($A83&lt;C$11,0,IF($A83=C$11,C$14,SUM(C80:C81)))</f>
        <v>0</v>
      </c>
      <c r="D82" s="34">
        <f t="shared" si="658"/>
        <v>0</v>
      </c>
      <c r="E82" s="34">
        <f t="shared" si="658"/>
        <v>0</v>
      </c>
      <c r="F82" s="34">
        <f t="shared" si="658"/>
        <v>0</v>
      </c>
      <c r="G82" s="34">
        <f t="shared" si="658"/>
        <v>0</v>
      </c>
      <c r="H82" s="34">
        <f t="shared" si="658"/>
        <v>0</v>
      </c>
      <c r="I82" s="34">
        <f t="shared" si="658"/>
        <v>1244.4100000000001</v>
      </c>
      <c r="J82" s="34">
        <f t="shared" si="658"/>
        <v>2563.8599999999997</v>
      </c>
      <c r="K82" s="34">
        <f t="shared" si="658"/>
        <v>23648.899999999998</v>
      </c>
      <c r="L82" s="34">
        <f t="shared" si="658"/>
        <v>57301.14</v>
      </c>
      <c r="M82" s="34">
        <f t="shared" si="658"/>
        <v>70238.61</v>
      </c>
      <c r="N82" s="34">
        <f t="shared" si="658"/>
        <v>16249.740000000002</v>
      </c>
      <c r="O82" s="34">
        <f t="shared" si="658"/>
        <v>10769.070000000002</v>
      </c>
      <c r="P82" s="34">
        <f t="shared" si="658"/>
        <v>34018.469999999994</v>
      </c>
      <c r="Q82" s="34">
        <f t="shared" si="658"/>
        <v>13211.16</v>
      </c>
      <c r="R82" s="34">
        <f t="shared" si="658"/>
        <v>16907.329999999998</v>
      </c>
      <c r="S82" s="34">
        <f t="shared" si="658"/>
        <v>0</v>
      </c>
      <c r="T82" s="34">
        <f t="shared" si="658"/>
        <v>0</v>
      </c>
      <c r="U82" s="34">
        <f t="shared" si="658"/>
        <v>474135.29000000004</v>
      </c>
      <c r="V82" s="34">
        <f t="shared" si="658"/>
        <v>0</v>
      </c>
      <c r="W82" s="34">
        <f t="shared" si="658"/>
        <v>825876.52</v>
      </c>
      <c r="X82" s="34">
        <f t="shared" si="658"/>
        <v>150631.10999999999</v>
      </c>
      <c r="Y82" s="34">
        <f>IF($A83&lt;Y$11,0,IF($A83=Y$11,Y$14,SUM(Y80:Y81)))</f>
        <v>72068.639999999999</v>
      </c>
      <c r="Z82" s="34">
        <f>+Z80+Z81</f>
        <v>76205.878222222076</v>
      </c>
      <c r="AA82" s="34">
        <f>IF($A83&lt;AA$11,0,IF($A83=AA$11,AA$14,SUM(AA80:AA81)))</f>
        <v>275361.32999999996</v>
      </c>
      <c r="AB82" s="34">
        <f>IF($A83&lt;AB$11,0,IF($A83=AB$11,AB$14,SUM(AB80:AB81)))</f>
        <v>702726.27</v>
      </c>
      <c r="AC82" s="34">
        <f>IF($A83&lt;AC$11,0,IF($A83=AC$11,AC$14,SUM(AC80:AC81)))</f>
        <v>642701.93999999994</v>
      </c>
      <c r="AD82" s="34"/>
      <c r="AE82" s="34"/>
      <c r="AF82" s="34"/>
      <c r="AG82" s="34"/>
      <c r="AH82" s="34"/>
      <c r="AI82" s="34"/>
      <c r="AJ82" s="34">
        <f t="shared" si="18"/>
        <v>3465859.6682222215</v>
      </c>
    </row>
    <row r="83" spans="1:36">
      <c r="A83" s="37">
        <v>41153</v>
      </c>
      <c r="B83" s="31" t="s">
        <v>74</v>
      </c>
      <c r="C83" s="32">
        <f>IF(OR($A83&lt;C$11,$A83&gt;C$12),0,IF($A83=C$12,-C82,-C$16))</f>
        <v>0</v>
      </c>
      <c r="D83" s="32">
        <f>IF(OR($A83&lt;D$11,$A83&gt;D$12),0,IF($A83=D$12,-D82,-D$16))</f>
        <v>0</v>
      </c>
      <c r="E83" s="32">
        <f>IF(OR($A83&lt;E$11,$A83&gt;E$12),0,IF($A83=E$12,-E82,-E$16))</f>
        <v>0</v>
      </c>
      <c r="F83" s="32">
        <f>IF(OR($A83&lt;F$11,$A83&gt;F$12),0,IF($A83=F$12,-F82,-F$16))</f>
        <v>0</v>
      </c>
      <c r="G83" s="32">
        <f>IF(OR($A83&lt;G$11,$A83&gt;G$12),0,IF($A83=G$12,-G82,-G$16))</f>
        <v>0</v>
      </c>
      <c r="H83" s="32">
        <f>IF(OR($A83&lt;H$11,$A83&gt;H$12),0,IF($A83=H$12,-H82,-H$16))</f>
        <v>0</v>
      </c>
      <c r="I83" s="32">
        <f>IF(OR($A83&lt;I$11,$A83&gt;I$12),0,IF($A83=I$12,-I82,-I$16))</f>
        <v>-1244.4100000000001</v>
      </c>
      <c r="J83" s="32">
        <f>IF(OR($A83&lt;J$11,$A83&gt;J$12),0,IF($A83=J$12,-J82,-J$16))</f>
        <v>-1281.93</v>
      </c>
      <c r="K83" s="32">
        <f>IF(OR($A83&lt;K$11,$A83&gt;K$12),0,IF($A83=K$12,-K82,-K$16))</f>
        <v>-2149.9</v>
      </c>
      <c r="L83" s="32">
        <f>IF(OR($A83&lt;L$11,$A83&gt;L$12),0,IF($A83=L$12,-L82,-L$16))</f>
        <v>-1469.26</v>
      </c>
      <c r="M83" s="32">
        <f>IF(OR($A83&lt;M$11,$A83&gt;M$12),0,IF($A83=M$12,-M82,-M$16))</f>
        <v>-1800.99</v>
      </c>
      <c r="N83" s="32">
        <f>IF(OR($A83&lt;N$11,$A83&gt;N$12),0,IF($A83=N$12,-N82,-N$16))</f>
        <v>-416.66</v>
      </c>
      <c r="O83" s="32">
        <f>IF(OR($A83&lt;O$11,$A83&gt;O$12),0,IF($A83=O$12,-O82,-O$16))</f>
        <v>-276.13</v>
      </c>
      <c r="P83" s="32">
        <f>IF(OR($A83&lt;P$11,$A83&gt;P$12),0,IF($A83=P$12,-P82,-P$16))</f>
        <v>-382.23</v>
      </c>
      <c r="Q83" s="32">
        <f>IF(OR($A83&lt;Q$11,$A83&gt;Q$12),0,IF($A83=Q$12,-Q82,-Q$16))</f>
        <v>-148.44</v>
      </c>
      <c r="R83" s="32">
        <f>IF(OR($A83&lt;R$11,$A83&gt;R$12),0,IF($A83=R$12,-R82,-R$16))</f>
        <v>-189.97</v>
      </c>
      <c r="S83" s="32">
        <f>IF(OR($A83&lt;S$11,$A83&gt;S$12),0,IF($A83=S$12,-S82,-S$16))</f>
        <v>0</v>
      </c>
      <c r="T83" s="32">
        <f>IF(OR($A83&lt;T$11,$A83&gt;T$12),0,IF($A83=T$12,-T82,-T$16))</f>
        <v>0</v>
      </c>
      <c r="U83" s="32">
        <f>IF(OR($A83&lt;U$11,$A83&gt;U$12),0,IF($A83=U$12,-U82,-U$16))</f>
        <v>-3019.97</v>
      </c>
      <c r="V83" s="32">
        <f>IF(OR($A83&lt;V$11,$A83&gt;V$12),0,IF($A83=V$12,-V82,-V$16))</f>
        <v>0</v>
      </c>
      <c r="W83" s="32">
        <f>IF(OR($A83&lt;W$11,$A83&gt;W$12),0,IF($A83=W$12,-W82,-W$16))</f>
        <v>-5260.36</v>
      </c>
      <c r="X83" s="32">
        <f>IF(OR($A83&lt;X$11,$A83&gt;X$12),0,IF($A83=X$12,-X82,-X$16))</f>
        <v>-7172.91</v>
      </c>
      <c r="Y83" s="32">
        <f>IF(OR($A83&lt;Y$11,$A83&gt;Y$12),0,IF($A83=Y$12,-Y82,-Y$16))</f>
        <v>-809.76</v>
      </c>
      <c r="Z83" s="32">
        <f>IF(OR($A83&lt;Z$11,$A83&gt;Z$12),0,IF($A83=Z$12,-Z82,-Z$16))</f>
        <v>-619.56255555555549</v>
      </c>
      <c r="AA83" s="32">
        <f>IF(OR($A83&lt;AA$11,$A83&gt;AA$12),0,IF($A83=AA$12,-AA82,-AA$16))</f>
        <v>-2238.71</v>
      </c>
      <c r="AB83" s="32">
        <f>IF(OR($A83&lt;AB$11,$A83&gt;AB$12),0,IF($A83=AB$12,-AB82,-AB$16))</f>
        <v>-4145.22</v>
      </c>
      <c r="AC83" s="32">
        <f>IF(OR($A83&lt;AC$11,$A83&gt;AC$12),0,IF($A83=AC$12,-AC82,-AC$16))</f>
        <v>-3535.02</v>
      </c>
      <c r="AD83" s="33"/>
      <c r="AE83" s="33"/>
      <c r="AF83" s="33"/>
      <c r="AG83" s="33"/>
      <c r="AH83" s="33"/>
      <c r="AI83" s="33"/>
      <c r="AJ83" s="34">
        <f t="shared" si="18"/>
        <v>-36161.432555555548</v>
      </c>
    </row>
    <row r="84" spans="1:36">
      <c r="A84" s="30">
        <f>A83</f>
        <v>41153</v>
      </c>
      <c r="B84" s="35" t="s">
        <v>75</v>
      </c>
      <c r="C84" s="34">
        <f t="shared" ref="C84:X84" si="659">IF($A85&lt;C$11,0,IF($A85=C$11,C$14,SUM(C82:C83)))</f>
        <v>0</v>
      </c>
      <c r="D84" s="34">
        <f t="shared" si="659"/>
        <v>0</v>
      </c>
      <c r="E84" s="34">
        <f t="shared" si="659"/>
        <v>0</v>
      </c>
      <c r="F84" s="34">
        <f t="shared" si="659"/>
        <v>0</v>
      </c>
      <c r="G84" s="34">
        <f t="shared" si="659"/>
        <v>0</v>
      </c>
      <c r="H84" s="34">
        <f t="shared" si="659"/>
        <v>0</v>
      </c>
      <c r="I84" s="34">
        <f t="shared" si="659"/>
        <v>0</v>
      </c>
      <c r="J84" s="34">
        <f t="shared" si="659"/>
        <v>1281.9299999999996</v>
      </c>
      <c r="K84" s="34">
        <f t="shared" si="659"/>
        <v>21498.999999999996</v>
      </c>
      <c r="L84" s="34">
        <f t="shared" si="659"/>
        <v>55831.88</v>
      </c>
      <c r="M84" s="34">
        <f t="shared" si="659"/>
        <v>68437.62</v>
      </c>
      <c r="N84" s="34">
        <f t="shared" si="659"/>
        <v>15833.080000000002</v>
      </c>
      <c r="O84" s="34">
        <f t="shared" si="659"/>
        <v>10492.940000000002</v>
      </c>
      <c r="P84" s="34">
        <f t="shared" si="659"/>
        <v>33636.239999999991</v>
      </c>
      <c r="Q84" s="34">
        <f t="shared" si="659"/>
        <v>13062.72</v>
      </c>
      <c r="R84" s="34">
        <f t="shared" si="659"/>
        <v>16717.359999999997</v>
      </c>
      <c r="S84" s="34">
        <f t="shared" si="659"/>
        <v>0</v>
      </c>
      <c r="T84" s="34">
        <f t="shared" si="659"/>
        <v>0</v>
      </c>
      <c r="U84" s="34">
        <f t="shared" si="659"/>
        <v>471115.32000000007</v>
      </c>
      <c r="V84" s="34">
        <f t="shared" si="659"/>
        <v>0</v>
      </c>
      <c r="W84" s="34">
        <f t="shared" si="659"/>
        <v>820616.16</v>
      </c>
      <c r="X84" s="34">
        <f t="shared" si="659"/>
        <v>143458.19999999998</v>
      </c>
      <c r="Y84" s="34">
        <f>IF($A85&lt;Y$11,0,IF($A85=Y$11,Y$14,SUM(Y82:Y83)))</f>
        <v>71258.880000000005</v>
      </c>
      <c r="Z84" s="34">
        <f>+Z82+Z83</f>
        <v>75586.315666666516</v>
      </c>
      <c r="AA84" s="34">
        <f>IF($A85&lt;AA$11,0,IF($A85=AA$11,AA$14,SUM(AA82:AA83)))</f>
        <v>273122.61999999994</v>
      </c>
      <c r="AB84" s="34">
        <f>IF($A85&lt;AB$11,0,IF($A85=AB$11,AB$14,SUM(AB82:AB83)))</f>
        <v>698581.05</v>
      </c>
      <c r="AC84" s="34">
        <f>IF($A85&lt;AC$11,0,IF($A85=AC$11,AC$14,SUM(AC82:AC83)))</f>
        <v>639166.91999999993</v>
      </c>
      <c r="AD84" s="34"/>
      <c r="AE84" s="34"/>
      <c r="AF84" s="34"/>
      <c r="AG84" s="34"/>
      <c r="AH84" s="34"/>
      <c r="AI84" s="34"/>
      <c r="AJ84" s="34">
        <f t="shared" ref="AJ84:AJ127" si="660">SUM(C84:AI84)</f>
        <v>3429698.2356666662</v>
      </c>
    </row>
    <row r="85" spans="1:36">
      <c r="A85" s="37">
        <v>41183</v>
      </c>
      <c r="B85" s="31" t="s">
        <v>74</v>
      </c>
      <c r="C85" s="32">
        <f>IF(OR($A85&lt;C$11,$A85&gt;C$12),0,IF($A85=C$12,-C84,-C$16))</f>
        <v>0</v>
      </c>
      <c r="D85" s="32">
        <f>IF(OR($A85&lt;D$11,$A85&gt;D$12),0,IF($A85=D$12,-D84,-D$16))</f>
        <v>0</v>
      </c>
      <c r="E85" s="32">
        <f>IF(OR($A85&lt;E$11,$A85&gt;E$12),0,IF($A85=E$12,-E84,-E$16))</f>
        <v>0</v>
      </c>
      <c r="F85" s="32">
        <f>IF(OR($A85&lt;F$11,$A85&gt;F$12),0,IF($A85=F$12,-F84,-F$16))</f>
        <v>0</v>
      </c>
      <c r="G85" s="32">
        <f>IF(OR($A85&lt;G$11,$A85&gt;G$12),0,IF($A85=G$12,-G84,-G$16))</f>
        <v>0</v>
      </c>
      <c r="H85" s="32">
        <f>IF(OR($A85&lt;H$11,$A85&gt;H$12),0,IF($A85=H$12,-H84,-H$16))</f>
        <v>0</v>
      </c>
      <c r="I85" s="32">
        <f>IF(OR($A85&lt;I$11,$A85&gt;I$12),0,IF($A85=I$12,-I84,-I$16))</f>
        <v>0</v>
      </c>
      <c r="J85" s="32">
        <f>IF(OR($A85&lt;J$11,$A85&gt;J$12),0,IF($A85=J$12,-J84,-J$16))</f>
        <v>-1281.9299999999996</v>
      </c>
      <c r="K85" s="32">
        <f>IF(OR($A85&lt;K$11,$A85&gt;K$12),0,IF($A85=K$12,-K84,-K$16))</f>
        <v>-2149.9</v>
      </c>
      <c r="L85" s="32">
        <f>IF(OR($A85&lt;L$11,$A85&gt;L$12),0,IF($A85=L$12,-L84,-L$16))</f>
        <v>-1469.26</v>
      </c>
      <c r="M85" s="32">
        <f>IF(OR($A85&lt;M$11,$A85&gt;M$12),0,IF($A85=M$12,-M84,-M$16))</f>
        <v>-1800.99</v>
      </c>
      <c r="N85" s="32">
        <f>IF(OR($A85&lt;N$11,$A85&gt;N$12),0,IF($A85=N$12,-N84,-N$16))</f>
        <v>-416.66</v>
      </c>
      <c r="O85" s="32">
        <f>IF(OR($A85&lt;O$11,$A85&gt;O$12),0,IF($A85=O$12,-O84,-O$16))</f>
        <v>-276.13</v>
      </c>
      <c r="P85" s="32">
        <f>IF(OR($A85&lt;P$11,$A85&gt;P$12),0,IF($A85=P$12,-P84,-P$16))</f>
        <v>-382.23</v>
      </c>
      <c r="Q85" s="32">
        <f>IF(OR($A85&lt;Q$11,$A85&gt;Q$12),0,IF($A85=Q$12,-Q84,-Q$16))</f>
        <v>-148.44</v>
      </c>
      <c r="R85" s="32">
        <f>IF(OR($A85&lt;R$11,$A85&gt;R$12),0,IF($A85=R$12,-R84,-R$16))</f>
        <v>-189.97</v>
      </c>
      <c r="S85" s="32">
        <f>IF(OR($A85&lt;S$11,$A85&gt;S$12),0,IF($A85=S$12,-S84,-S$16))</f>
        <v>0</v>
      </c>
      <c r="T85" s="32">
        <f>IF(OR($A85&lt;T$11,$A85&gt;T$12),0,IF($A85=T$12,-T84,-T$16))</f>
        <v>0</v>
      </c>
      <c r="U85" s="32">
        <f>IF(OR($A85&lt;U$11,$A85&gt;U$12),0,IF($A85=U$12,-U84,-U$16))</f>
        <v>-3019.97</v>
      </c>
      <c r="V85" s="32">
        <f>IF(OR($A85&lt;V$11,$A85&gt;V$12),0,IF($A85=V$12,-V84,-V$16))</f>
        <v>0</v>
      </c>
      <c r="W85" s="32">
        <f>IF(OR($A85&lt;W$11,$A85&gt;W$12),0,IF($A85=W$12,-W84,-W$16))</f>
        <v>-5260.36</v>
      </c>
      <c r="X85" s="32">
        <f>IF(OR($A85&lt;X$11,$A85&gt;X$12),0,IF($A85=X$12,-X84,-X$16))</f>
        <v>-7172.91</v>
      </c>
      <c r="Y85" s="32">
        <f>IF(OR($A85&lt;Y$11,$A85&gt;Y$12),0,IF($A85=Y$12,-Y84,-Y$16))</f>
        <v>-809.76</v>
      </c>
      <c r="Z85" s="32">
        <f>IF(OR($A85&lt;Z$11,$A85&gt;Z$12),0,IF($A85=Z$12,-Z84,-Z$16))</f>
        <v>-619.56255555555549</v>
      </c>
      <c r="AA85" s="32">
        <f>IF(OR($A85&lt;AA$11,$A85&gt;AA$12),0,IF($A85=AA$12,-AA84,-AA$16))</f>
        <v>-2238.71</v>
      </c>
      <c r="AB85" s="32">
        <f>IF(OR($A85&lt;AB$11,$A85&gt;AB$12),0,IF($A85=AB$12,-AB84,-AB$16))</f>
        <v>-4145.22</v>
      </c>
      <c r="AC85" s="32">
        <f>IF(OR($A85&lt;AC$11,$A85&gt;AC$12),0,IF($A85=AC$12,-AC84,-AC$16))</f>
        <v>-3535.02</v>
      </c>
      <c r="AD85" s="33"/>
      <c r="AE85" s="33"/>
      <c r="AF85" s="33"/>
      <c r="AG85" s="33"/>
      <c r="AH85" s="33"/>
      <c r="AI85" s="33"/>
      <c r="AJ85" s="34">
        <f t="shared" si="660"/>
        <v>-34917.022555555552</v>
      </c>
    </row>
    <row r="86" spans="1:36">
      <c r="A86" s="30">
        <f>A85</f>
        <v>41183</v>
      </c>
      <c r="B86" s="35" t="s">
        <v>75</v>
      </c>
      <c r="C86" s="34">
        <f t="shared" ref="C86:W86" si="661">IF($A87&lt;C$11,0,IF($A87=C$11,C$14,SUM(C84:C85)))</f>
        <v>0</v>
      </c>
      <c r="D86" s="34">
        <f t="shared" si="661"/>
        <v>0</v>
      </c>
      <c r="E86" s="34">
        <f t="shared" si="661"/>
        <v>0</v>
      </c>
      <c r="F86" s="34">
        <f t="shared" si="661"/>
        <v>0</v>
      </c>
      <c r="G86" s="34">
        <f t="shared" si="661"/>
        <v>0</v>
      </c>
      <c r="H86" s="34">
        <f t="shared" si="661"/>
        <v>0</v>
      </c>
      <c r="I86" s="34">
        <f t="shared" si="661"/>
        <v>0</v>
      </c>
      <c r="J86" s="34">
        <f t="shared" si="661"/>
        <v>0</v>
      </c>
      <c r="K86" s="34">
        <f t="shared" si="661"/>
        <v>19349.099999999995</v>
      </c>
      <c r="L86" s="34">
        <f t="shared" si="661"/>
        <v>54362.619999999995</v>
      </c>
      <c r="M86" s="34">
        <f t="shared" si="661"/>
        <v>66636.62999999999</v>
      </c>
      <c r="N86" s="34">
        <f t="shared" si="661"/>
        <v>15416.420000000002</v>
      </c>
      <c r="O86" s="34">
        <f t="shared" si="661"/>
        <v>10216.810000000003</v>
      </c>
      <c r="P86" s="34">
        <f t="shared" si="661"/>
        <v>33254.009999999987</v>
      </c>
      <c r="Q86" s="34">
        <f t="shared" si="661"/>
        <v>12914.279999999999</v>
      </c>
      <c r="R86" s="34">
        <f t="shared" si="661"/>
        <v>16527.389999999996</v>
      </c>
      <c r="S86" s="34">
        <f t="shared" si="661"/>
        <v>0</v>
      </c>
      <c r="T86" s="34">
        <f t="shared" si="661"/>
        <v>0</v>
      </c>
      <c r="U86" s="34">
        <f t="shared" si="661"/>
        <v>468095.35000000009</v>
      </c>
      <c r="V86" s="34">
        <f t="shared" si="661"/>
        <v>0</v>
      </c>
      <c r="W86" s="34">
        <f t="shared" si="661"/>
        <v>815355.8</v>
      </c>
      <c r="X86" s="34">
        <f t="shared" ref="X86:AC86" si="662">IF($A87&lt;X$11,0,IF($A87=X$11,X$14,SUM(X84:X85)))</f>
        <v>136285.28999999998</v>
      </c>
      <c r="Y86" s="34">
        <f t="shared" si="662"/>
        <v>70449.12000000001</v>
      </c>
      <c r="Z86" s="34">
        <f>+Z84+Z85</f>
        <v>74966.753111110957</v>
      </c>
      <c r="AA86" s="34">
        <f t="shared" si="662"/>
        <v>270883.90999999992</v>
      </c>
      <c r="AB86" s="34">
        <f t="shared" si="662"/>
        <v>694435.83000000007</v>
      </c>
      <c r="AC86" s="34">
        <f t="shared" si="662"/>
        <v>635631.89999999991</v>
      </c>
      <c r="AD86" s="34"/>
      <c r="AE86" s="34"/>
      <c r="AF86" s="34"/>
      <c r="AG86" s="34"/>
      <c r="AH86" s="34"/>
      <c r="AI86" s="34"/>
      <c r="AJ86" s="34">
        <f t="shared" si="660"/>
        <v>3394781.2131111114</v>
      </c>
    </row>
    <row r="87" spans="1:36">
      <c r="A87" s="36">
        <f>+A86+31</f>
        <v>41214</v>
      </c>
      <c r="B87" s="31" t="s">
        <v>74</v>
      </c>
      <c r="C87" s="32">
        <f>IF(OR($A87&lt;C$11,$A87&gt;C$12),0,IF($A87=C$12,-C86,-C$16))</f>
        <v>0</v>
      </c>
      <c r="D87" s="32">
        <f>IF(OR($A87&lt;D$11,$A87&gt;D$12),0,IF($A87=D$12,-D86,-D$16))</f>
        <v>0</v>
      </c>
      <c r="E87" s="32">
        <f>IF(OR($A87&lt;E$11,$A87&gt;E$12),0,IF($A87=E$12,-E86,-E$16))</f>
        <v>0</v>
      </c>
      <c r="F87" s="32">
        <f>IF(OR($A87&lt;F$11,$A87&gt;F$12),0,IF($A87=F$12,-F86,-F$16))</f>
        <v>0</v>
      </c>
      <c r="G87" s="32">
        <f>IF(OR($A87&lt;G$11,$A87&gt;G$12),0,IF($A87=G$12,-G86,-G$16))</f>
        <v>0</v>
      </c>
      <c r="H87" s="32">
        <f>IF(OR($A87&lt;H$11,$A87&gt;H$12),0,IF($A87=H$12,-H86,-H$16))</f>
        <v>0</v>
      </c>
      <c r="I87" s="32">
        <f>IF(OR($A87&lt;I$11,$A87&gt;I$12),0,IF($A87=I$12,-I86,-I$16))</f>
        <v>0</v>
      </c>
      <c r="J87" s="32">
        <f>IF(OR($A87&lt;J$11,$A87&gt;J$12),0,IF($A87=J$12,-J86,-J$16))</f>
        <v>0</v>
      </c>
      <c r="K87" s="32">
        <f>IF(OR($A87&lt;K$11,$A87&gt;K$12),0,IF($A87=K$12,-K86,-K$16))</f>
        <v>-2149.9</v>
      </c>
      <c r="L87" s="32">
        <f>IF(OR($A87&lt;L$11,$A87&gt;L$12),0,IF($A87=L$12,-L86,-L$16))</f>
        <v>-1469.26</v>
      </c>
      <c r="M87" s="32">
        <f>IF(OR($A87&lt;M$11,$A87&gt;M$12),0,IF($A87=M$12,-M86,-M$16))</f>
        <v>-1800.99</v>
      </c>
      <c r="N87" s="32">
        <f>IF(OR($A87&lt;N$11,$A87&gt;N$12),0,IF($A87=N$12,-N86,-N$16))</f>
        <v>-416.66</v>
      </c>
      <c r="O87" s="32">
        <f>IF(OR($A87&lt;O$11,$A87&gt;O$12),0,IF($A87=O$12,-O86,-O$16))</f>
        <v>-276.13</v>
      </c>
      <c r="P87" s="32">
        <f>IF(OR($A87&lt;P$11,$A87&gt;P$12),0,IF($A87=P$12,-P86,-P$16))</f>
        <v>-382.23</v>
      </c>
      <c r="Q87" s="32">
        <f>IF(OR($A87&lt;Q$11,$A87&gt;Q$12),0,IF($A87=Q$12,-Q86,-Q$16))</f>
        <v>-148.44</v>
      </c>
      <c r="R87" s="32">
        <f>IF(OR($A87&lt;R$11,$A87&gt;R$12),0,IF($A87=R$12,-R86,-R$16))</f>
        <v>-189.97</v>
      </c>
      <c r="S87" s="32">
        <f>IF(OR($A87&lt;S$11,$A87&gt;S$12),0,IF($A87=S$12,-S86,-S$16))</f>
        <v>0</v>
      </c>
      <c r="T87" s="32">
        <f>IF(OR($A87&lt;T$11,$A87&gt;T$12),0,IF($A87=T$12,-T86,-T$16))</f>
        <v>0</v>
      </c>
      <c r="U87" s="32">
        <f>IF(OR($A87&lt;U$11,$A87&gt;U$12),0,IF($A87=U$12,-U86,-U$16))</f>
        <v>-3019.97</v>
      </c>
      <c r="V87" s="32">
        <f>IF(OR($A87&lt;V$11,$A87&gt;V$12),0,IF($A87=V$12,-V86,-V$16))</f>
        <v>0</v>
      </c>
      <c r="W87" s="32">
        <f>IF(OR($A87&lt;W$11,$A87&gt;W$12),0,IF($A87=W$12,-W86,-W$16))</f>
        <v>-5260.36</v>
      </c>
      <c r="X87" s="32">
        <f>IF(OR($A87&lt;X$11,$A87&gt;X$12),0,IF($A87=X$12,-X86,-X$16))</f>
        <v>-7172.91</v>
      </c>
      <c r="Y87" s="32">
        <f>IF(OR($A87&lt;Y$11,$A87&gt;Y$12),0,IF($A87=Y$12,-Y86,-Y$16))</f>
        <v>-809.76</v>
      </c>
      <c r="Z87" s="32">
        <f>IF(OR($A87&lt;Z$11,$A87&gt;Z$12),0,IF($A87=Z$12,-Z86,-Z$16))</f>
        <v>-619.56255555555549</v>
      </c>
      <c r="AA87" s="32">
        <f>IF(OR($A87&lt;AA$11,$A87&gt;AA$12),0,IF($A87=AA$12,-AA86,-AA$16))</f>
        <v>-2238.71</v>
      </c>
      <c r="AB87" s="32">
        <f>IF(OR($A87&lt;AB$11,$A87&gt;AB$12),0,IF($A87=AB$12,-AB86,-AB$16))</f>
        <v>-4145.22</v>
      </c>
      <c r="AC87" s="32">
        <f>IF(OR($A87&lt;AC$11,$A87&gt;AC$12),0,IF($A87=AC$12,-AC86,-AC$16))</f>
        <v>-3535.02</v>
      </c>
      <c r="AD87" s="33"/>
      <c r="AE87" s="33"/>
      <c r="AF87" s="33"/>
      <c r="AG87" s="33"/>
      <c r="AH87" s="33"/>
      <c r="AI87" s="33"/>
      <c r="AJ87" s="34">
        <f t="shared" si="660"/>
        <v>-33635.092555555551</v>
      </c>
    </row>
    <row r="88" spans="1:36">
      <c r="A88" s="30">
        <f>A87</f>
        <v>41214</v>
      </c>
      <c r="B88" s="35" t="s">
        <v>75</v>
      </c>
      <c r="C88" s="34">
        <f t="shared" ref="C88:W88" si="663">IF($A89&lt;C$11,0,IF($A89=C$11,C$14,SUM(C86:C87)))</f>
        <v>0</v>
      </c>
      <c r="D88" s="34">
        <f t="shared" si="663"/>
        <v>0</v>
      </c>
      <c r="E88" s="34">
        <f t="shared" si="663"/>
        <v>0</v>
      </c>
      <c r="F88" s="34">
        <f t="shared" si="663"/>
        <v>0</v>
      </c>
      <c r="G88" s="34">
        <f t="shared" si="663"/>
        <v>0</v>
      </c>
      <c r="H88" s="34">
        <f t="shared" si="663"/>
        <v>0</v>
      </c>
      <c r="I88" s="34">
        <f t="shared" si="663"/>
        <v>0</v>
      </c>
      <c r="J88" s="34">
        <f t="shared" si="663"/>
        <v>0</v>
      </c>
      <c r="K88" s="34">
        <f t="shared" si="663"/>
        <v>17199.199999999993</v>
      </c>
      <c r="L88" s="34">
        <f t="shared" si="663"/>
        <v>52893.359999999993</v>
      </c>
      <c r="M88" s="34">
        <f t="shared" si="663"/>
        <v>64835.639999999992</v>
      </c>
      <c r="N88" s="34">
        <f t="shared" si="663"/>
        <v>14999.760000000002</v>
      </c>
      <c r="O88" s="34">
        <f t="shared" si="663"/>
        <v>9940.6800000000039</v>
      </c>
      <c r="P88" s="34">
        <f t="shared" si="663"/>
        <v>32871.779999999984</v>
      </c>
      <c r="Q88" s="34">
        <f t="shared" si="663"/>
        <v>12765.839999999998</v>
      </c>
      <c r="R88" s="34">
        <f t="shared" si="663"/>
        <v>16337.419999999996</v>
      </c>
      <c r="S88" s="34">
        <f t="shared" si="663"/>
        <v>0</v>
      </c>
      <c r="T88" s="34">
        <f t="shared" si="663"/>
        <v>0</v>
      </c>
      <c r="U88" s="34">
        <f t="shared" si="663"/>
        <v>465075.38000000012</v>
      </c>
      <c r="V88" s="34">
        <f t="shared" si="663"/>
        <v>0</v>
      </c>
      <c r="W88" s="34">
        <f t="shared" si="663"/>
        <v>810095.44000000006</v>
      </c>
      <c r="X88" s="34">
        <f t="shared" ref="X88:AC88" si="664">IF($A89&lt;X$11,0,IF($A89=X$11,X$14,SUM(X86:X87)))</f>
        <v>129112.37999999998</v>
      </c>
      <c r="Y88" s="34">
        <f t="shared" si="664"/>
        <v>69639.360000000015</v>
      </c>
      <c r="Z88" s="34">
        <f>+Z86+Z87</f>
        <v>74347.190555555397</v>
      </c>
      <c r="AA88" s="34">
        <f t="shared" si="664"/>
        <v>268645.1999999999</v>
      </c>
      <c r="AB88" s="34">
        <f t="shared" si="664"/>
        <v>690290.6100000001</v>
      </c>
      <c r="AC88" s="34">
        <f t="shared" si="664"/>
        <v>632096.87999999989</v>
      </c>
      <c r="AD88" s="34"/>
      <c r="AE88" s="34"/>
      <c r="AF88" s="34"/>
      <c r="AG88" s="34"/>
      <c r="AH88" s="34"/>
      <c r="AI88" s="34"/>
      <c r="AJ88" s="34">
        <f t="shared" si="660"/>
        <v>3361146.1205555554</v>
      </c>
    </row>
    <row r="89" spans="1:36">
      <c r="A89" s="36">
        <f>+A88+30</f>
        <v>41244</v>
      </c>
      <c r="B89" s="31" t="s">
        <v>74</v>
      </c>
      <c r="C89" s="32">
        <f>IF(OR($A89&lt;C$11,$A89&gt;C$12),0,IF($A89=C$12,-C88,-C$16))</f>
        <v>0</v>
      </c>
      <c r="D89" s="32">
        <f>IF(OR($A89&lt;D$11,$A89&gt;D$12),0,IF($A89=D$12,-D88,-D$16))</f>
        <v>0</v>
      </c>
      <c r="E89" s="32">
        <f>IF(OR($A89&lt;E$11,$A89&gt;E$12),0,IF($A89=E$12,-E88,-E$16))</f>
        <v>0</v>
      </c>
      <c r="F89" s="32">
        <f>IF(OR($A89&lt;F$11,$A89&gt;F$12),0,IF($A89=F$12,-F88,-F$16))</f>
        <v>0</v>
      </c>
      <c r="G89" s="32">
        <f>IF(OR($A89&lt;G$11,$A89&gt;G$12),0,IF($A89=G$12,-G88,-G$16))</f>
        <v>0</v>
      </c>
      <c r="H89" s="32">
        <f>IF(OR($A89&lt;H$11,$A89&gt;H$12),0,IF($A89=H$12,-H88,-H$16))</f>
        <v>0</v>
      </c>
      <c r="I89" s="32">
        <f>IF(OR($A89&lt;I$11,$A89&gt;I$12),0,IF($A89=I$12,-I88,-I$16))</f>
        <v>0</v>
      </c>
      <c r="J89" s="32">
        <f>IF(OR($A89&lt;J$11,$A89&gt;J$12),0,IF($A89=J$12,-J88,-J$16))</f>
        <v>0</v>
      </c>
      <c r="K89" s="32">
        <f>IF(OR($A89&lt;K$11,$A89&gt;K$12),0,IF($A89=K$12,-K88,-K$16))</f>
        <v>-2149.9</v>
      </c>
      <c r="L89" s="32">
        <f>IF(OR($A89&lt;L$11,$A89&gt;L$12),0,IF($A89=L$12,-L88,-L$16))</f>
        <v>-1469.26</v>
      </c>
      <c r="M89" s="32">
        <f>IF(OR($A89&lt;M$11,$A89&gt;M$12),0,IF($A89=M$12,-M88,-M$16))</f>
        <v>-1800.99</v>
      </c>
      <c r="N89" s="32">
        <f>IF(OR($A89&lt;N$11,$A89&gt;N$12),0,IF($A89=N$12,-N88,-N$16))</f>
        <v>-416.66</v>
      </c>
      <c r="O89" s="32">
        <f>IF(OR($A89&lt;O$11,$A89&gt;O$12),0,IF($A89=O$12,-O88,-O$16))</f>
        <v>-276.13</v>
      </c>
      <c r="P89" s="32">
        <f>IF(OR($A89&lt;P$11,$A89&gt;P$12),0,IF($A89=P$12,-P88,-P$16))</f>
        <v>-382.23</v>
      </c>
      <c r="Q89" s="32">
        <f>IF(OR($A89&lt;Q$11,$A89&gt;Q$12),0,IF($A89=Q$12,-Q88,-Q$16))</f>
        <v>-148.44</v>
      </c>
      <c r="R89" s="32">
        <f>IF(OR($A89&lt;R$11,$A89&gt;R$12),0,IF($A89=R$12,-R88,-R$16))</f>
        <v>-189.97</v>
      </c>
      <c r="S89" s="32">
        <f>IF(OR($A89&lt;S$11,$A89&gt;S$12),0,IF($A89=S$12,-S88,-S$16))</f>
        <v>0</v>
      </c>
      <c r="T89" s="32">
        <f>IF(OR($A89&lt;T$11,$A89&gt;T$12),0,IF($A89=T$12,-T88,-T$16))</f>
        <v>0</v>
      </c>
      <c r="U89" s="32">
        <f>IF(OR($A89&lt;U$11,$A89&gt;U$12),0,IF($A89=U$12,-U88,-U$16))</f>
        <v>-3019.97</v>
      </c>
      <c r="V89" s="32">
        <f>IF(OR($A89&lt;V$11,$A89&gt;V$12),0,IF($A89=V$12,-V88,-V$16))</f>
        <v>0</v>
      </c>
      <c r="W89" s="32">
        <f>IF(OR($A89&lt;W$11,$A89&gt;W$12),0,IF($A89=W$12,-W88,-W$16))</f>
        <v>-5260.36</v>
      </c>
      <c r="X89" s="32">
        <f>IF(OR($A89&lt;X$11,$A89&gt;X$12),0,IF($A89=X$12,-X88,-X$16))</f>
        <v>-7172.91</v>
      </c>
      <c r="Y89" s="32">
        <f>IF(OR($A89&lt;Y$11,$A89&gt;Y$12),0,IF($A89=Y$12,-Y88,-Y$16))</f>
        <v>-809.76</v>
      </c>
      <c r="Z89" s="32">
        <f>IF(OR($A89&lt;Z$11,$A89&gt;Z$12),0,IF($A89=Z$12,-Z88,-Z$16))</f>
        <v>-619.56255555555549</v>
      </c>
      <c r="AA89" s="32">
        <f>IF(OR($A89&lt;AA$11,$A89&gt;AA$12),0,IF($A89=AA$12,-AA88,-AA$16))</f>
        <v>-2238.71</v>
      </c>
      <c r="AB89" s="32">
        <f>IF(OR($A89&lt;AB$11,$A89&gt;AB$12),0,IF($A89=AB$12,-AB88,-AB$16))</f>
        <v>-4145.22</v>
      </c>
      <c r="AC89" s="32">
        <f>IF(OR($A89&lt;AC$11,$A89&gt;AC$12),0,IF($A89=AC$12,-AC88,-AC$16))</f>
        <v>-3535.02</v>
      </c>
      <c r="AD89" s="33"/>
      <c r="AE89" s="33"/>
      <c r="AF89" s="33"/>
      <c r="AG89" s="33"/>
      <c r="AH89" s="33"/>
      <c r="AI89" s="33"/>
      <c r="AJ89" s="34">
        <f t="shared" si="660"/>
        <v>-33635.092555555551</v>
      </c>
    </row>
    <row r="90" spans="1:36">
      <c r="A90" s="30">
        <f>A89</f>
        <v>41244</v>
      </c>
      <c r="B90" s="35" t="s">
        <v>75</v>
      </c>
      <c r="C90" s="34">
        <f t="shared" ref="C90:W90" si="665">IF($A91&lt;C$11,0,IF($A91=C$11,C$14,SUM(C88:C89)))</f>
        <v>0</v>
      </c>
      <c r="D90" s="34">
        <f t="shared" si="665"/>
        <v>0</v>
      </c>
      <c r="E90" s="34">
        <f t="shared" si="665"/>
        <v>0</v>
      </c>
      <c r="F90" s="34">
        <f t="shared" si="665"/>
        <v>0</v>
      </c>
      <c r="G90" s="34">
        <f t="shared" si="665"/>
        <v>0</v>
      </c>
      <c r="H90" s="34">
        <f t="shared" si="665"/>
        <v>0</v>
      </c>
      <c r="I90" s="34">
        <f t="shared" si="665"/>
        <v>0</v>
      </c>
      <c r="J90" s="34">
        <f t="shared" si="665"/>
        <v>0</v>
      </c>
      <c r="K90" s="34">
        <f t="shared" si="665"/>
        <v>15049.299999999994</v>
      </c>
      <c r="L90" s="34">
        <f t="shared" si="665"/>
        <v>51424.099999999991</v>
      </c>
      <c r="M90" s="34">
        <f t="shared" si="665"/>
        <v>63034.649999999994</v>
      </c>
      <c r="N90" s="34">
        <f t="shared" si="665"/>
        <v>14583.100000000002</v>
      </c>
      <c r="O90" s="34">
        <f t="shared" si="665"/>
        <v>9664.5500000000047</v>
      </c>
      <c r="P90" s="34">
        <f t="shared" si="665"/>
        <v>32489.549999999985</v>
      </c>
      <c r="Q90" s="34">
        <f t="shared" si="665"/>
        <v>12617.399999999998</v>
      </c>
      <c r="R90" s="34">
        <f t="shared" si="665"/>
        <v>16147.449999999997</v>
      </c>
      <c r="S90" s="34">
        <f t="shared" si="665"/>
        <v>0</v>
      </c>
      <c r="T90" s="34">
        <f t="shared" si="665"/>
        <v>0</v>
      </c>
      <c r="U90" s="34">
        <f t="shared" si="665"/>
        <v>462055.41000000015</v>
      </c>
      <c r="V90" s="34">
        <f t="shared" si="665"/>
        <v>0</v>
      </c>
      <c r="W90" s="34">
        <f t="shared" si="665"/>
        <v>804835.08000000007</v>
      </c>
      <c r="X90" s="34">
        <f t="shared" ref="X90:AC90" si="666">IF($A91&lt;X$11,0,IF($A91=X$11,X$14,SUM(X88:X89)))</f>
        <v>121939.46999999997</v>
      </c>
      <c r="Y90" s="34">
        <f t="shared" si="666"/>
        <v>68829.60000000002</v>
      </c>
      <c r="Z90" s="34">
        <f>+Z88+Z89</f>
        <v>73727.627999999837</v>
      </c>
      <c r="AA90" s="34">
        <f t="shared" si="666"/>
        <v>266406.48999999987</v>
      </c>
      <c r="AB90" s="34">
        <f t="shared" si="666"/>
        <v>686145.39000000013</v>
      </c>
      <c r="AC90" s="34">
        <f t="shared" si="666"/>
        <v>628561.85999999987</v>
      </c>
      <c r="AD90" s="34"/>
      <c r="AE90" s="34"/>
      <c r="AF90" s="34"/>
      <c r="AG90" s="34"/>
      <c r="AH90" s="34"/>
      <c r="AI90" s="34"/>
      <c r="AJ90" s="34">
        <f t="shared" si="660"/>
        <v>3327511.0279999999</v>
      </c>
    </row>
    <row r="91" spans="1:36">
      <c r="A91" s="36">
        <f>+A90+31</f>
        <v>41275</v>
      </c>
      <c r="B91" s="31" t="s">
        <v>74</v>
      </c>
      <c r="C91" s="32">
        <f>IF(OR($A91&lt;C$11,$A91&gt;C$12),0,IF($A91=C$12,-C90,-C$16))</f>
        <v>0</v>
      </c>
      <c r="D91" s="32">
        <f>IF(OR($A91&lt;D$11,$A91&gt;D$12),0,IF($A91=D$12,-D90,-D$16))</f>
        <v>0</v>
      </c>
      <c r="E91" s="32">
        <f>IF(OR($A91&lt;E$11,$A91&gt;E$12),0,IF($A91=E$12,-E90,-E$16))</f>
        <v>0</v>
      </c>
      <c r="F91" s="32">
        <f>IF(OR($A91&lt;F$11,$A91&gt;F$12),0,IF($A91=F$12,-F90,-F$16))</f>
        <v>0</v>
      </c>
      <c r="G91" s="32">
        <f>IF(OR($A91&lt;G$11,$A91&gt;G$12),0,IF($A91=G$12,-G90,-G$16))</f>
        <v>0</v>
      </c>
      <c r="H91" s="32">
        <f>IF(OR($A91&lt;H$11,$A91&gt;H$12),0,IF($A91=H$12,-H90,-H$16))</f>
        <v>0</v>
      </c>
      <c r="I91" s="32">
        <f>IF(OR($A91&lt;I$11,$A91&gt;I$12),0,IF($A91=I$12,-I90,-I$16))</f>
        <v>0</v>
      </c>
      <c r="J91" s="32">
        <f>IF(OR($A91&lt;J$11,$A91&gt;J$12),0,IF($A91=J$12,-J90,-J$16))</f>
        <v>0</v>
      </c>
      <c r="K91" s="32">
        <f>IF(OR($A91&lt;K$11,$A91&gt;K$12),0,IF($A91=K$12,-K90,-K$16))</f>
        <v>-2149.9</v>
      </c>
      <c r="L91" s="32">
        <f>IF(OR($A91&lt;L$11,$A91&gt;L$12),0,IF($A91=L$12,-L90,-L$16))</f>
        <v>-1469.26</v>
      </c>
      <c r="M91" s="32">
        <f>IF(OR($A91&lt;M$11,$A91&gt;M$12),0,IF($A91=M$12,-M90,-M$16))</f>
        <v>-1800.99</v>
      </c>
      <c r="N91" s="32">
        <f>IF(OR($A91&lt;N$11,$A91&gt;N$12),0,IF($A91=N$12,-N90,-N$16))</f>
        <v>-416.66</v>
      </c>
      <c r="O91" s="32">
        <f>IF(OR($A91&lt;O$11,$A91&gt;O$12),0,IF($A91=O$12,-O90,-O$16))</f>
        <v>-276.13</v>
      </c>
      <c r="P91" s="32">
        <f>IF(OR($A91&lt;P$11,$A91&gt;P$12),0,IF($A91=P$12,-P90,-P$16))</f>
        <v>-382.23</v>
      </c>
      <c r="Q91" s="32">
        <f>IF(OR($A91&lt;Q$11,$A91&gt;Q$12),0,IF($A91=Q$12,-Q90,-Q$16))</f>
        <v>-148.44</v>
      </c>
      <c r="R91" s="32">
        <f>IF(OR($A91&lt;R$11,$A91&gt;R$12),0,IF($A91=R$12,-R90,-R$16))</f>
        <v>-189.97</v>
      </c>
      <c r="S91" s="32">
        <f>IF(OR($A91&lt;S$11,$A91&gt;S$12),0,IF($A91=S$12,-S90,-S$16))</f>
        <v>0</v>
      </c>
      <c r="T91" s="32">
        <f>IF(OR($A91&lt;T$11,$A91&gt;T$12),0,IF($A91=T$12,-T90,-T$16))</f>
        <v>0</v>
      </c>
      <c r="U91" s="32">
        <f>IF(OR($A91&lt;U$11,$A91&gt;U$12),0,IF($A91=U$12,-U90,-U$16))</f>
        <v>-3019.97</v>
      </c>
      <c r="V91" s="32">
        <f>IF(OR($A91&lt;V$11,$A91&gt;V$12),0,IF($A91=V$12,-V90,-V$16))</f>
        <v>0</v>
      </c>
      <c r="W91" s="32">
        <f>IF(OR($A91&lt;W$11,$A91&gt;W$12),0,IF($A91=W$12,-W90,-W$16))</f>
        <v>-5260.36</v>
      </c>
      <c r="X91" s="32">
        <f>IF(OR($A91&lt;X$11,$A91&gt;X$12),0,IF($A91=X$12,-X90,-X$16))</f>
        <v>-7172.91</v>
      </c>
      <c r="Y91" s="32">
        <f>IF(OR($A91&lt;Y$11,$A91&gt;Y$12),0,IF($A91=Y$12,-Y90,-Y$16))</f>
        <v>-809.76</v>
      </c>
      <c r="Z91" s="32">
        <f>IF(OR($A91&lt;Z$11,$A91&gt;Z$12),0,IF($A91=Z$12,-Z90,-Z$16))</f>
        <v>-619.56255555555549</v>
      </c>
      <c r="AA91" s="32">
        <f>IF(OR($A91&lt;AA$11,$A91&gt;AA$12),0,IF($A91=AA$12,-AA90,-AA$16))</f>
        <v>-2238.71</v>
      </c>
      <c r="AB91" s="32">
        <f>IF(OR($A91&lt;AB$11,$A91&gt;AB$12),0,IF($A91=AB$12,-AB90,-AB$16))</f>
        <v>-4145.22</v>
      </c>
      <c r="AC91" s="32">
        <f>IF(OR($A91&lt;AC$11,$A91&gt;AC$12),0,IF($A91=AC$12,-AC90,-AC$16))</f>
        <v>-3535.02</v>
      </c>
      <c r="AD91" s="33"/>
      <c r="AE91" s="33"/>
      <c r="AF91" s="33"/>
      <c r="AG91" s="33"/>
      <c r="AH91" s="33"/>
      <c r="AI91" s="33"/>
      <c r="AJ91" s="34">
        <f t="shared" si="660"/>
        <v>-33635.092555555551</v>
      </c>
    </row>
    <row r="92" spans="1:36">
      <c r="A92" s="30">
        <f>A91</f>
        <v>41275</v>
      </c>
      <c r="B92" s="35" t="s">
        <v>75</v>
      </c>
      <c r="C92" s="34">
        <f t="shared" ref="C92:W92" si="667">IF($A93&lt;C$11,0,IF($A93=C$11,C$14,SUM(C90:C91)))</f>
        <v>0</v>
      </c>
      <c r="D92" s="34">
        <f t="shared" si="667"/>
        <v>0</v>
      </c>
      <c r="E92" s="34">
        <f t="shared" si="667"/>
        <v>0</v>
      </c>
      <c r="F92" s="34">
        <f t="shared" si="667"/>
        <v>0</v>
      </c>
      <c r="G92" s="34">
        <f t="shared" si="667"/>
        <v>0</v>
      </c>
      <c r="H92" s="34">
        <f t="shared" si="667"/>
        <v>0</v>
      </c>
      <c r="I92" s="34">
        <f t="shared" si="667"/>
        <v>0</v>
      </c>
      <c r="J92" s="34">
        <f t="shared" si="667"/>
        <v>0</v>
      </c>
      <c r="K92" s="34">
        <f t="shared" si="667"/>
        <v>12899.399999999994</v>
      </c>
      <c r="L92" s="34">
        <f t="shared" si="667"/>
        <v>49954.839999999989</v>
      </c>
      <c r="M92" s="34">
        <f t="shared" si="667"/>
        <v>61233.659999999996</v>
      </c>
      <c r="N92" s="34">
        <f t="shared" si="667"/>
        <v>14166.440000000002</v>
      </c>
      <c r="O92" s="34">
        <f t="shared" si="667"/>
        <v>9388.4200000000055</v>
      </c>
      <c r="P92" s="34">
        <f t="shared" si="667"/>
        <v>32107.319999999985</v>
      </c>
      <c r="Q92" s="34">
        <f t="shared" si="667"/>
        <v>12468.959999999997</v>
      </c>
      <c r="R92" s="34">
        <f t="shared" si="667"/>
        <v>15957.479999999998</v>
      </c>
      <c r="S92" s="34">
        <f t="shared" si="667"/>
        <v>0</v>
      </c>
      <c r="T92" s="34">
        <f t="shared" si="667"/>
        <v>0</v>
      </c>
      <c r="U92" s="34">
        <f t="shared" si="667"/>
        <v>459035.44000000018</v>
      </c>
      <c r="V92" s="34">
        <f t="shared" si="667"/>
        <v>0</v>
      </c>
      <c r="W92" s="34">
        <f t="shared" si="667"/>
        <v>799574.72000000009</v>
      </c>
      <c r="X92" s="34">
        <f t="shared" ref="X92:AC92" si="668">IF($A93&lt;X$11,0,IF($A93=X$11,X$14,SUM(X90:X91)))</f>
        <v>114766.55999999997</v>
      </c>
      <c r="Y92" s="34">
        <f t="shared" si="668"/>
        <v>68019.840000000026</v>
      </c>
      <c r="Z92" s="34">
        <f>+Z90+Z91</f>
        <v>73108.065444444277</v>
      </c>
      <c r="AA92" s="34">
        <f t="shared" si="668"/>
        <v>264167.77999999985</v>
      </c>
      <c r="AB92" s="34">
        <f t="shared" si="668"/>
        <v>682000.17000000016</v>
      </c>
      <c r="AC92" s="34">
        <f t="shared" si="668"/>
        <v>625026.83999999985</v>
      </c>
      <c r="AD92" s="34"/>
      <c r="AE92" s="34"/>
      <c r="AF92" s="34"/>
      <c r="AG92" s="34"/>
      <c r="AH92" s="34"/>
      <c r="AI92" s="34"/>
      <c r="AJ92" s="34">
        <f t="shared" si="660"/>
        <v>3293875.9354444444</v>
      </c>
    </row>
    <row r="93" spans="1:36">
      <c r="A93" s="36">
        <f>+A92+31</f>
        <v>41306</v>
      </c>
      <c r="B93" s="31" t="s">
        <v>74</v>
      </c>
      <c r="C93" s="32">
        <f>IF(OR($A93&lt;C$11,$A93&gt;C$12),0,IF($A93=C$12,-C92,-C$16))</f>
        <v>0</v>
      </c>
      <c r="D93" s="32">
        <f>IF(OR($A93&lt;D$11,$A93&gt;D$12),0,IF($A93=D$12,-D92,-D$16))</f>
        <v>0</v>
      </c>
      <c r="E93" s="32">
        <f>IF(OR($A93&lt;E$11,$A93&gt;E$12),0,IF($A93=E$12,-E92,-E$16))</f>
        <v>0</v>
      </c>
      <c r="F93" s="32">
        <f>IF(OR($A93&lt;F$11,$A93&gt;F$12),0,IF($A93=F$12,-F92,-F$16))</f>
        <v>0</v>
      </c>
      <c r="G93" s="32">
        <f>IF(OR($A93&lt;G$11,$A93&gt;G$12),0,IF($A93=G$12,-G92,-G$16))</f>
        <v>0</v>
      </c>
      <c r="H93" s="32">
        <f>IF(OR($A93&lt;H$11,$A93&gt;H$12),0,IF($A93=H$12,-H92,-H$16))</f>
        <v>0</v>
      </c>
      <c r="I93" s="32">
        <f>IF(OR($A93&lt;I$11,$A93&gt;I$12),0,IF($A93=I$12,-I92,-I$16))</f>
        <v>0</v>
      </c>
      <c r="J93" s="32">
        <f>IF(OR($A93&lt;J$11,$A93&gt;J$12),0,IF($A93=J$12,-J92,-J$16))</f>
        <v>0</v>
      </c>
      <c r="K93" s="32">
        <f>IF(OR($A93&lt;K$11,$A93&gt;K$12),0,IF($A93=K$12,-K92,-K$16))</f>
        <v>-2149.9</v>
      </c>
      <c r="L93" s="32">
        <f>IF(OR($A93&lt;L$11,$A93&gt;L$12),0,IF($A93=L$12,-L92,-L$16))</f>
        <v>-1469.26</v>
      </c>
      <c r="M93" s="32">
        <f>IF(OR($A93&lt;M$11,$A93&gt;M$12),0,IF($A93=M$12,-M92,-M$16))</f>
        <v>-1800.99</v>
      </c>
      <c r="N93" s="32">
        <f>IF(OR($A93&lt;N$11,$A93&gt;N$12),0,IF($A93=N$12,-N92,-N$16))</f>
        <v>-416.66</v>
      </c>
      <c r="O93" s="32">
        <f>IF(OR($A93&lt;O$11,$A93&gt;O$12),0,IF($A93=O$12,-O92,-O$16))</f>
        <v>-276.13</v>
      </c>
      <c r="P93" s="32">
        <f>IF(OR($A93&lt;P$11,$A93&gt;P$12),0,IF($A93=P$12,-P92,-P$16))</f>
        <v>-382.23</v>
      </c>
      <c r="Q93" s="32">
        <f>IF(OR($A93&lt;Q$11,$A93&gt;Q$12),0,IF($A93=Q$12,-Q92,-Q$16))</f>
        <v>-148.44</v>
      </c>
      <c r="R93" s="32">
        <f>IF(OR($A93&lt;R$11,$A93&gt;R$12),0,IF($A93=R$12,-R92,-R$16))</f>
        <v>-189.97</v>
      </c>
      <c r="S93" s="32">
        <f>IF(OR($A93&lt;S$11,$A93&gt;S$12),0,IF($A93=S$12,-S92,-S$16))</f>
        <v>0</v>
      </c>
      <c r="T93" s="32">
        <v>0</v>
      </c>
      <c r="U93" s="32">
        <f>IF(OR($A93&lt;U$11,$A93&gt;U$12),0,IF($A93=U$12,-U92,-U$16))</f>
        <v>-3019.97</v>
      </c>
      <c r="V93" s="32">
        <v>0</v>
      </c>
      <c r="W93" s="32">
        <f>IF(OR($A93&lt;W$11,$A93&gt;W$12),0,IF($A93=W$12,-W92,-W$16))</f>
        <v>-5260.36</v>
      </c>
      <c r="X93" s="32">
        <f>IF(OR($A93&lt;X$11,$A93&gt;X$12),0,IF($A93=X$12,-X92,-X$16))</f>
        <v>-7172.91</v>
      </c>
      <c r="Y93" s="32">
        <f>IF(OR($A93&lt;Y$11,$A93&gt;Y$12),0,IF($A93=Y$12,-Y92,-Y$16))</f>
        <v>-809.76</v>
      </c>
      <c r="Z93" s="32">
        <f>IF(OR($A93&lt;Z$11,$A93&gt;Z$12),0,IF($A93=Z$12,-Z92,-Z$16))</f>
        <v>-619.56255555555549</v>
      </c>
      <c r="AA93" s="32">
        <f>IF(OR($A93&lt;AA$11,$A93&gt;AA$12),0,IF($A93=AA$12,-AA92,-AA$16))</f>
        <v>-2238.71</v>
      </c>
      <c r="AB93" s="32">
        <f>IF(OR($A93&lt;AB$11,$A93&gt;AB$12),0,IF($A93=AB$12,-AB92,-AB$16))</f>
        <v>-4145.22</v>
      </c>
      <c r="AC93" s="32">
        <f>IF(OR($A93&lt;AC$11,$A93&gt;AC$12),0,IF($A93=AC$12,-AC92,-AC$16))</f>
        <v>-3535.02</v>
      </c>
      <c r="AD93" s="33"/>
      <c r="AE93" s="33"/>
      <c r="AF93" s="33"/>
      <c r="AG93" s="33"/>
      <c r="AH93" s="33"/>
      <c r="AI93" s="33"/>
      <c r="AJ93" s="34">
        <f t="shared" si="660"/>
        <v>-33635.092555555551</v>
      </c>
    </row>
    <row r="94" spans="1:36">
      <c r="A94" s="30">
        <f>A93</f>
        <v>41306</v>
      </c>
      <c r="B94" s="35" t="s">
        <v>75</v>
      </c>
      <c r="C94" s="34">
        <f t="shared" ref="C94:W94" si="669">IF($A95&lt;C$11,0,IF($A95=C$11,C$14,SUM(C92:C93)))</f>
        <v>0</v>
      </c>
      <c r="D94" s="34">
        <f t="shared" si="669"/>
        <v>0</v>
      </c>
      <c r="E94" s="34">
        <f t="shared" si="669"/>
        <v>0</v>
      </c>
      <c r="F94" s="34">
        <f t="shared" si="669"/>
        <v>0</v>
      </c>
      <c r="G94" s="34">
        <f t="shared" si="669"/>
        <v>0</v>
      </c>
      <c r="H94" s="34">
        <f t="shared" si="669"/>
        <v>0</v>
      </c>
      <c r="I94" s="34">
        <f t="shared" si="669"/>
        <v>0</v>
      </c>
      <c r="J94" s="34">
        <f t="shared" si="669"/>
        <v>0</v>
      </c>
      <c r="K94" s="34">
        <f t="shared" si="669"/>
        <v>10749.499999999995</v>
      </c>
      <c r="L94" s="34">
        <f t="shared" si="669"/>
        <v>48485.579999999987</v>
      </c>
      <c r="M94" s="34">
        <f t="shared" si="669"/>
        <v>59432.67</v>
      </c>
      <c r="N94" s="34">
        <f t="shared" si="669"/>
        <v>13749.780000000002</v>
      </c>
      <c r="O94" s="34">
        <f t="shared" si="669"/>
        <v>9112.2900000000063</v>
      </c>
      <c r="P94" s="34">
        <f t="shared" si="669"/>
        <v>31725.089999999986</v>
      </c>
      <c r="Q94" s="34">
        <f t="shared" si="669"/>
        <v>12320.519999999997</v>
      </c>
      <c r="R94" s="34">
        <f t="shared" si="669"/>
        <v>15767.509999999998</v>
      </c>
      <c r="S94" s="34">
        <f t="shared" si="669"/>
        <v>0</v>
      </c>
      <c r="T94" s="34">
        <f t="shared" si="669"/>
        <v>0</v>
      </c>
      <c r="U94" s="34">
        <f t="shared" si="669"/>
        <v>456015.4700000002</v>
      </c>
      <c r="V94" s="34">
        <f t="shared" si="669"/>
        <v>0</v>
      </c>
      <c r="W94" s="34">
        <f t="shared" si="669"/>
        <v>794314.3600000001</v>
      </c>
      <c r="X94" s="34">
        <f t="shared" ref="X94:AC94" si="670">IF($A95&lt;X$11,0,IF($A95=X$11,X$14,SUM(X92:X93)))</f>
        <v>107593.64999999997</v>
      </c>
      <c r="Y94" s="34">
        <f t="shared" si="670"/>
        <v>67210.080000000031</v>
      </c>
      <c r="Z94" s="34">
        <f>+Z92+Z93</f>
        <v>72488.502888888717</v>
      </c>
      <c r="AA94" s="34">
        <f t="shared" si="670"/>
        <v>261929.06999999986</v>
      </c>
      <c r="AB94" s="34">
        <f t="shared" si="670"/>
        <v>677854.95000000019</v>
      </c>
      <c r="AC94" s="34">
        <f t="shared" si="670"/>
        <v>621491.81999999983</v>
      </c>
      <c r="AD94" s="34"/>
      <c r="AE94" s="34"/>
      <c r="AF94" s="34"/>
      <c r="AG94" s="34"/>
      <c r="AH94" s="34"/>
      <c r="AI94" s="34"/>
      <c r="AJ94" s="34">
        <f t="shared" si="660"/>
        <v>3260240.8428888889</v>
      </c>
    </row>
    <row r="95" spans="1:36">
      <c r="A95" s="36">
        <f>+A94+31</f>
        <v>41337</v>
      </c>
      <c r="B95" s="31" t="s">
        <v>74</v>
      </c>
      <c r="C95" s="32">
        <f>IF(OR($A95&lt;C$11,$A95&gt;C$12),0,IF($A95=C$12,-C94,-C$16))</f>
        <v>0</v>
      </c>
      <c r="D95" s="32">
        <f>IF(OR($A95&lt;D$11,$A95&gt;D$12),0,IF($A95=D$12,-D94,-D$16))</f>
        <v>0</v>
      </c>
      <c r="E95" s="32">
        <f>IF(OR($A95&lt;E$11,$A95&gt;E$12),0,IF($A95=E$12,-E94,-E$16))</f>
        <v>0</v>
      </c>
      <c r="F95" s="32">
        <f>IF(OR($A95&lt;F$11,$A95&gt;F$12),0,IF($A95=F$12,-F94,-F$16))</f>
        <v>0</v>
      </c>
      <c r="G95" s="32">
        <f>IF(OR($A95&lt;G$11,$A95&gt;G$12),0,IF($A95=G$12,-G94,-G$16))</f>
        <v>0</v>
      </c>
      <c r="H95" s="32">
        <f>IF(OR($A95&lt;H$11,$A95&gt;H$12),0,IF($A95=H$12,-H94,-H$16))</f>
        <v>0</v>
      </c>
      <c r="I95" s="32">
        <f>IF(OR($A95&lt;I$11,$A95&gt;I$12),0,IF($A95=I$12,-I94,-I$16))</f>
        <v>0</v>
      </c>
      <c r="J95" s="32">
        <f>IF(OR($A95&lt;J$11,$A95&gt;J$12),0,IF($A95=J$12,-J94,-J$16))</f>
        <v>0</v>
      </c>
      <c r="K95" s="32">
        <f>IF(OR($A95&lt;K$11,$A95&gt;K$12),0,IF($A95=K$12,-K94,-K$16))</f>
        <v>-2149.9</v>
      </c>
      <c r="L95" s="32">
        <f>IF(OR($A95&lt;L$11,$A95&gt;L$12),0,IF($A95=L$12,-L94,-L$16))</f>
        <v>-1469.26</v>
      </c>
      <c r="M95" s="32">
        <f>IF(OR($A95&lt;M$11,$A95&gt;M$12),0,IF($A95=M$12,-M94,-M$16))</f>
        <v>-1800.99</v>
      </c>
      <c r="N95" s="32">
        <f>IF(OR($A95&lt;N$11,$A95&gt;N$12),0,IF($A95=N$12,-N94,-N$16))</f>
        <v>-416.66</v>
      </c>
      <c r="O95" s="32">
        <f>IF(OR($A95&lt;O$11,$A95&gt;O$12),0,IF($A95=O$12,-O94,-O$16))</f>
        <v>-276.13</v>
      </c>
      <c r="P95" s="32">
        <f>IF(OR($A95&lt;P$11,$A95&gt;P$12),0,IF($A95=P$12,-P94,-P$16))</f>
        <v>-382.23</v>
      </c>
      <c r="Q95" s="32">
        <f>IF(OR($A95&lt;Q$11,$A95&gt;Q$12),0,IF($A95=Q$12,-Q94,-Q$16))</f>
        <v>-148.44</v>
      </c>
      <c r="R95" s="32">
        <f>IF(OR($A95&lt;R$11,$A95&gt;R$12),0,IF($A95=R$12,-R94,-R$16))</f>
        <v>-189.97</v>
      </c>
      <c r="S95" s="32">
        <f>IF(OR($A95&lt;S$11,$A95&gt;S$12),0,IF($A95=S$12,-S94,-S$16))</f>
        <v>0</v>
      </c>
      <c r="T95" s="32">
        <f>IF(OR($A95&lt;T$11,$A95&gt;T$12),0,IF($A95=T$12,-T94,-T$16))</f>
        <v>0</v>
      </c>
      <c r="U95" s="32">
        <f>IF(OR($A95&lt;U$11,$A95&gt;U$12),0,IF($A95=U$12,-U94,-U$16))</f>
        <v>-3019.97</v>
      </c>
      <c r="V95" s="32">
        <f>IF(OR($A95&lt;V$11,$A95&gt;V$12),0,IF($A95=V$12,-V94,-V$16))</f>
        <v>0</v>
      </c>
      <c r="W95" s="32">
        <f>IF(OR($A95&lt;W$11,$A95&gt;W$12),0,IF($A95=W$12,-W94,-W$16))</f>
        <v>-5260.36</v>
      </c>
      <c r="X95" s="32">
        <f>IF(OR($A95&lt;X$11,$A95&gt;X$12),0,IF($A95=X$12,-X94,-X$16))</f>
        <v>-7172.91</v>
      </c>
      <c r="Y95" s="32">
        <f>IF(OR($A95&lt;Y$11,$A95&gt;Y$12),0,IF($A95=Y$12,-Y94,-Y$16))</f>
        <v>-809.76</v>
      </c>
      <c r="Z95" s="32">
        <f>IF(OR($A95&lt;Z$11,$A95&gt;Z$12),0,IF($A95=Z$12,-Z94,-Z$16))</f>
        <v>-619.56255555555549</v>
      </c>
      <c r="AA95" s="32">
        <f>IF(OR($A95&lt;AA$11,$A95&gt;AA$12),0,IF($A95=AA$12,-AA94,-AA$16))</f>
        <v>-2238.71</v>
      </c>
      <c r="AB95" s="32">
        <f>IF(OR($A95&lt;AB$11,$A95&gt;AB$12),0,IF($A95=AB$12,-AB94,-AB$16))</f>
        <v>-4145.22</v>
      </c>
      <c r="AC95" s="32">
        <f>IF(OR($A95&lt;AC$11,$A95&gt;AC$12),0,IF($A95=AC$12,-AC94,-AC$16))</f>
        <v>-3535.02</v>
      </c>
      <c r="AD95" s="33"/>
      <c r="AE95" s="33"/>
      <c r="AF95" s="33"/>
      <c r="AG95" s="33"/>
      <c r="AH95" s="33"/>
      <c r="AI95" s="33"/>
      <c r="AJ95" s="34">
        <f t="shared" si="660"/>
        <v>-33635.092555555551</v>
      </c>
    </row>
    <row r="96" spans="1:36">
      <c r="A96" s="30">
        <f>A95</f>
        <v>41337</v>
      </c>
      <c r="B96" s="35" t="s">
        <v>75</v>
      </c>
      <c r="C96" s="34">
        <f t="shared" ref="C96:W96" si="671">IF($A97&lt;C$11,0,IF($A97=C$11,C$14,SUM(C94:C95)))</f>
        <v>0</v>
      </c>
      <c r="D96" s="34">
        <f t="shared" si="671"/>
        <v>0</v>
      </c>
      <c r="E96" s="34">
        <f t="shared" si="671"/>
        <v>0</v>
      </c>
      <c r="F96" s="34">
        <f t="shared" si="671"/>
        <v>0</v>
      </c>
      <c r="G96" s="34">
        <f t="shared" si="671"/>
        <v>0</v>
      </c>
      <c r="H96" s="34">
        <f t="shared" si="671"/>
        <v>0</v>
      </c>
      <c r="I96" s="34">
        <f t="shared" si="671"/>
        <v>0</v>
      </c>
      <c r="J96" s="34">
        <f t="shared" si="671"/>
        <v>0</v>
      </c>
      <c r="K96" s="34">
        <f t="shared" si="671"/>
        <v>8599.5999999999949</v>
      </c>
      <c r="L96" s="34">
        <f t="shared" si="671"/>
        <v>47016.319999999985</v>
      </c>
      <c r="M96" s="34">
        <f t="shared" si="671"/>
        <v>57631.68</v>
      </c>
      <c r="N96" s="34">
        <f t="shared" si="671"/>
        <v>13333.120000000003</v>
      </c>
      <c r="O96" s="34">
        <f t="shared" si="671"/>
        <v>8836.1600000000071</v>
      </c>
      <c r="P96" s="34">
        <f t="shared" si="671"/>
        <v>31342.859999999986</v>
      </c>
      <c r="Q96" s="34">
        <f t="shared" si="671"/>
        <v>12172.079999999996</v>
      </c>
      <c r="R96" s="34">
        <f t="shared" si="671"/>
        <v>15577.539999999999</v>
      </c>
      <c r="S96" s="34">
        <f t="shared" si="671"/>
        <v>0</v>
      </c>
      <c r="T96" s="34">
        <f t="shared" si="671"/>
        <v>0</v>
      </c>
      <c r="U96" s="34">
        <f t="shared" si="671"/>
        <v>452995.50000000023</v>
      </c>
      <c r="V96" s="34">
        <f t="shared" si="671"/>
        <v>0</v>
      </c>
      <c r="W96" s="34">
        <f t="shared" si="671"/>
        <v>789054.00000000012</v>
      </c>
      <c r="X96" s="34">
        <f t="shared" ref="X96:AC96" si="672">IF($A97&lt;X$11,0,IF($A97=X$11,X$14,SUM(X94:X95)))</f>
        <v>100420.73999999996</v>
      </c>
      <c r="Y96" s="34">
        <f t="shared" si="672"/>
        <v>66400.320000000036</v>
      </c>
      <c r="Z96" s="34">
        <f>+Z94+Z95</f>
        <v>71868.940333333157</v>
      </c>
      <c r="AA96" s="34">
        <f t="shared" si="672"/>
        <v>259690.35999999987</v>
      </c>
      <c r="AB96" s="34">
        <f t="shared" si="672"/>
        <v>673709.73000000021</v>
      </c>
      <c r="AC96" s="34">
        <f t="shared" si="672"/>
        <v>617956.79999999981</v>
      </c>
      <c r="AD96" s="34"/>
      <c r="AE96" s="34"/>
      <c r="AF96" s="34"/>
      <c r="AG96" s="34"/>
      <c r="AH96" s="34"/>
      <c r="AI96" s="34"/>
      <c r="AJ96" s="34">
        <f t="shared" si="660"/>
        <v>3226605.7503333334</v>
      </c>
    </row>
    <row r="97" spans="1:36">
      <c r="A97" s="36">
        <f>+A96+31</f>
        <v>41368</v>
      </c>
      <c r="B97" s="31" t="s">
        <v>74</v>
      </c>
      <c r="C97" s="32">
        <f>IF(OR($A97&lt;C$11,$A97&gt;C$12),0,IF($A97=C$12,-C96,-C$16))</f>
        <v>0</v>
      </c>
      <c r="D97" s="32">
        <f>IF(OR($A97&lt;D$11,$A97&gt;D$12),0,IF($A97=D$12,-D96,-D$16))</f>
        <v>0</v>
      </c>
      <c r="E97" s="32">
        <f>IF(OR($A97&lt;E$11,$A97&gt;E$12),0,IF($A97=E$12,-E96,-E$16))</f>
        <v>0</v>
      </c>
      <c r="F97" s="32">
        <f>IF(OR($A97&lt;F$11,$A97&gt;F$12),0,IF($A97=F$12,-F96,-F$16))</f>
        <v>0</v>
      </c>
      <c r="G97" s="32">
        <f>IF(OR($A97&lt;G$11,$A97&gt;G$12),0,IF($A97=G$12,-G96,-G$16))</f>
        <v>0</v>
      </c>
      <c r="H97" s="32">
        <f>IF(OR($A97&lt;H$11,$A97&gt;H$12),0,IF($A97=H$12,-H96,-H$16))</f>
        <v>0</v>
      </c>
      <c r="I97" s="32">
        <f>IF(OR($A97&lt;I$11,$A97&gt;I$12),0,IF($A97=I$12,-I96,-I$16))</f>
        <v>0</v>
      </c>
      <c r="J97" s="32">
        <f>IF(OR($A97&lt;J$11,$A97&gt;J$12),0,IF($A97=J$12,-J96,-J$16))</f>
        <v>0</v>
      </c>
      <c r="K97" s="32">
        <f>IF(OR($A97&lt;K$11,$A97&gt;K$12),0,IF($A97=K$12,-K96,-K$16))</f>
        <v>-2149.9</v>
      </c>
      <c r="L97" s="32">
        <f>IF(OR($A97&lt;L$11,$A97&gt;L$12),0,IF($A97=L$12,-L96,-L$16))</f>
        <v>-1469.26</v>
      </c>
      <c r="M97" s="32">
        <f>IF(OR($A97&lt;M$11,$A97&gt;M$12),0,IF($A97=M$12,-M96,-M$16))</f>
        <v>-1800.99</v>
      </c>
      <c r="N97" s="32">
        <f>IF(OR($A97&lt;N$11,$A97&gt;N$12),0,IF($A97=N$12,-N96,-N$16))</f>
        <v>-416.66</v>
      </c>
      <c r="O97" s="32">
        <f>IF(OR($A97&lt;O$11,$A97&gt;O$12),0,IF($A97=O$12,-O96,-O$16))</f>
        <v>-276.13</v>
      </c>
      <c r="P97" s="32">
        <f>IF(OR($A97&lt;P$11,$A97&gt;P$12),0,IF($A97=P$12,-P96,-P$16))</f>
        <v>-382.23</v>
      </c>
      <c r="Q97" s="32">
        <f>IF(OR($A97&lt;Q$11,$A97&gt;Q$12),0,IF($A97=Q$12,-Q96,-Q$16))</f>
        <v>-148.44</v>
      </c>
      <c r="R97" s="32">
        <f>IF(OR($A97&lt;R$11,$A97&gt;R$12),0,IF($A97=R$12,-R96,-R$16))</f>
        <v>-189.97</v>
      </c>
      <c r="S97" s="32">
        <f>IF(OR($A97&lt;S$11,$A97&gt;S$12),0,IF($A97=S$12,-S96,-S$16))</f>
        <v>0</v>
      </c>
      <c r="T97" s="32">
        <f>IF(OR($A97&lt;T$11,$A97&gt;T$12),0,IF($A97=T$12,-T96,-T$16))</f>
        <v>0</v>
      </c>
      <c r="U97" s="32">
        <f>IF(OR($A97&lt;U$11,$A97&gt;U$12),0,IF($A97=U$12,-U96,-U$16))</f>
        <v>-3019.97</v>
      </c>
      <c r="V97" s="32">
        <f>IF(OR($A97&lt;V$11,$A97&gt;V$12),0,IF($A97=V$12,-V96,-V$16))</f>
        <v>0</v>
      </c>
      <c r="W97" s="32">
        <f>IF(OR($A97&lt;W$11,$A97&gt;W$12),0,IF($A97=W$12,-W96,-W$16))</f>
        <v>-5260.36</v>
      </c>
      <c r="X97" s="32">
        <f>IF(OR($A97&lt;X$11,$A97&gt;X$12),0,IF($A97=X$12,-X96,-X$16))</f>
        <v>-7172.91</v>
      </c>
      <c r="Y97" s="32">
        <f>IF(OR($A97&lt;Y$11,$A97&gt;Y$12),0,IF($A97=Y$12,-Y96,-Y$16))</f>
        <v>-809.76</v>
      </c>
      <c r="Z97" s="32">
        <f>IF(OR($A97&lt;Z$11,$A97&gt;Z$12),0,IF($A97=Z$12,-Z96,-Z$16))</f>
        <v>-619.56255555555549</v>
      </c>
      <c r="AA97" s="32">
        <f>IF(OR($A97&lt;AA$11,$A97&gt;AA$12),0,IF($A97=AA$12,-AA96,-AA$16))</f>
        <v>-2238.71</v>
      </c>
      <c r="AB97" s="32">
        <f>IF(OR($A97&lt;AB$11,$A97&gt;AB$12),0,IF($A97=AB$12,-AB96,-AB$16))</f>
        <v>-4145.22</v>
      </c>
      <c r="AC97" s="32">
        <f>IF(OR($A97&lt;AC$11,$A97&gt;AC$12),0,IF($A97=AC$12,-AC96,-AC$16))</f>
        <v>-3535.02</v>
      </c>
      <c r="AD97" s="33"/>
      <c r="AE97" s="33"/>
      <c r="AF97" s="33"/>
      <c r="AG97" s="33"/>
      <c r="AH97" s="33"/>
      <c r="AI97" s="33"/>
      <c r="AJ97" s="34">
        <f t="shared" si="660"/>
        <v>-33635.092555555551</v>
      </c>
    </row>
    <row r="98" spans="1:36">
      <c r="A98" s="30">
        <f>A97</f>
        <v>41368</v>
      </c>
      <c r="B98" s="35" t="s">
        <v>75</v>
      </c>
      <c r="C98" s="34">
        <f t="shared" ref="C98:W98" si="673">IF($A99&lt;C$11,0,IF($A99=C$11,C$14,SUM(C96:C97)))</f>
        <v>0</v>
      </c>
      <c r="D98" s="34">
        <f t="shared" si="673"/>
        <v>0</v>
      </c>
      <c r="E98" s="34">
        <f t="shared" si="673"/>
        <v>0</v>
      </c>
      <c r="F98" s="34">
        <f t="shared" si="673"/>
        <v>0</v>
      </c>
      <c r="G98" s="34">
        <f t="shared" si="673"/>
        <v>0</v>
      </c>
      <c r="H98" s="34">
        <f t="shared" si="673"/>
        <v>0</v>
      </c>
      <c r="I98" s="34">
        <f t="shared" si="673"/>
        <v>0</v>
      </c>
      <c r="J98" s="34">
        <f t="shared" si="673"/>
        <v>0</v>
      </c>
      <c r="K98" s="34">
        <f t="shared" si="673"/>
        <v>6449.6999999999953</v>
      </c>
      <c r="L98" s="34">
        <f t="shared" si="673"/>
        <v>45547.059999999983</v>
      </c>
      <c r="M98" s="34">
        <f t="shared" si="673"/>
        <v>55830.69</v>
      </c>
      <c r="N98" s="34">
        <f t="shared" si="673"/>
        <v>12916.460000000003</v>
      </c>
      <c r="O98" s="34">
        <f t="shared" si="673"/>
        <v>8560.0300000000079</v>
      </c>
      <c r="P98" s="34">
        <f t="shared" si="673"/>
        <v>30960.629999999986</v>
      </c>
      <c r="Q98" s="34">
        <f t="shared" si="673"/>
        <v>12023.639999999996</v>
      </c>
      <c r="R98" s="34">
        <f t="shared" si="673"/>
        <v>15387.57</v>
      </c>
      <c r="S98" s="34">
        <f t="shared" si="673"/>
        <v>0</v>
      </c>
      <c r="T98" s="34">
        <f t="shared" si="673"/>
        <v>0</v>
      </c>
      <c r="U98" s="34">
        <f t="shared" si="673"/>
        <v>449975.53000000026</v>
      </c>
      <c r="V98" s="34">
        <f t="shared" si="673"/>
        <v>0</v>
      </c>
      <c r="W98" s="34">
        <f t="shared" si="673"/>
        <v>783793.64000000013</v>
      </c>
      <c r="X98" s="34">
        <f t="shared" ref="X98:AC98" si="674">IF($A99&lt;X$11,0,IF($A99=X$11,X$14,SUM(X96:X97)))</f>
        <v>93247.829999999958</v>
      </c>
      <c r="Y98" s="34">
        <f t="shared" si="674"/>
        <v>65590.560000000041</v>
      </c>
      <c r="Z98" s="34">
        <f>+Z96+Z97</f>
        <v>71249.377777777598</v>
      </c>
      <c r="AA98" s="34">
        <f t="shared" si="674"/>
        <v>257451.64999999988</v>
      </c>
      <c r="AB98" s="34">
        <f t="shared" si="674"/>
        <v>669564.51000000024</v>
      </c>
      <c r="AC98" s="34">
        <f t="shared" si="674"/>
        <v>614421.7799999998</v>
      </c>
      <c r="AD98" s="34"/>
      <c r="AE98" s="34"/>
      <c r="AF98" s="34"/>
      <c r="AG98" s="34"/>
      <c r="AH98" s="34"/>
      <c r="AI98" s="34"/>
      <c r="AJ98" s="34">
        <f t="shared" si="660"/>
        <v>3192970.6577777779</v>
      </c>
    </row>
    <row r="99" spans="1:36">
      <c r="A99" s="36">
        <f>+A98+30</f>
        <v>41398</v>
      </c>
      <c r="B99" s="31" t="s">
        <v>74</v>
      </c>
      <c r="C99" s="32">
        <f>IF(OR($A99&lt;C$11,$A99&gt;C$12),0,IF($A99=C$12,-C98,-C$16))</f>
        <v>0</v>
      </c>
      <c r="D99" s="32">
        <f>IF(OR($A99&lt;D$11,$A99&gt;D$12),0,IF($A99=D$12,-D98,-D$16))</f>
        <v>0</v>
      </c>
      <c r="E99" s="32">
        <f>IF(OR($A99&lt;E$11,$A99&gt;E$12),0,IF($A99=E$12,-E98,-E$16))</f>
        <v>0</v>
      </c>
      <c r="F99" s="32">
        <f>IF(OR($A99&lt;F$11,$A99&gt;F$12),0,IF($A99=F$12,-F98,-F$16))</f>
        <v>0</v>
      </c>
      <c r="G99" s="32">
        <f>IF(OR($A99&lt;G$11,$A99&gt;G$12),0,IF($A99=G$12,-G98,-G$16))</f>
        <v>0</v>
      </c>
      <c r="H99" s="32">
        <f>IF(OR($A99&lt;H$11,$A99&gt;H$12),0,IF($A99=H$12,-H98,-H$16))</f>
        <v>0</v>
      </c>
      <c r="I99" s="32">
        <f>IF(OR($A99&lt;I$11,$A99&gt;I$12),0,IF($A99=I$12,-I98,-I$16))</f>
        <v>0</v>
      </c>
      <c r="J99" s="32">
        <f>IF(OR($A99&lt;J$11,$A99&gt;J$12),0,IF($A99=J$12,-J98,-J$16))</f>
        <v>0</v>
      </c>
      <c r="K99" s="32">
        <f>IF(OR($A99&lt;K$11,$A99&gt;K$12),0,IF($A99=K$12,-K98,-K$16))</f>
        <v>-2149.9</v>
      </c>
      <c r="L99" s="32">
        <f>IF(OR($A99&lt;L$11,$A99&gt;L$12),0,IF($A99=L$12,-L98,-L$16))</f>
        <v>-1469.26</v>
      </c>
      <c r="M99" s="32">
        <f>IF(OR($A99&lt;M$11,$A99&gt;M$12),0,IF($A99=M$12,-M98,-M$16))</f>
        <v>-1800.99</v>
      </c>
      <c r="N99" s="32">
        <f>IF(OR($A99&lt;N$11,$A99&gt;N$12),0,IF($A99=N$12,-N98,-N$16))</f>
        <v>-416.66</v>
      </c>
      <c r="O99" s="32">
        <f>IF(OR($A99&lt;O$11,$A99&gt;O$12),0,IF($A99=O$12,-O98,-O$16))</f>
        <v>-276.13</v>
      </c>
      <c r="P99" s="32">
        <f>IF(OR($A99&lt;P$11,$A99&gt;P$12),0,IF($A99=P$12,-P98,-P$16))</f>
        <v>-382.23</v>
      </c>
      <c r="Q99" s="32">
        <f>IF(OR($A99&lt;Q$11,$A99&gt;Q$12),0,IF($A99=Q$12,-Q98,-Q$16))</f>
        <v>-148.44</v>
      </c>
      <c r="R99" s="32">
        <f>IF(OR($A99&lt;R$11,$A99&gt;R$12),0,IF($A99=R$12,-R98,-R$16))</f>
        <v>-189.97</v>
      </c>
      <c r="S99" s="32">
        <f>IF(OR($A99&lt;S$11,$A99&gt;S$12),0,IF($A99=S$12,-S98,-S$16))</f>
        <v>0</v>
      </c>
      <c r="T99" s="32">
        <f>IF(OR($A99&lt;T$11,$A99&gt;T$12),0,IF($A99=T$12,-T98,-T$16))</f>
        <v>0</v>
      </c>
      <c r="U99" s="32">
        <f>IF(OR($A99&lt;U$11,$A99&gt;U$12),0,IF($A99=U$12,-U98,-U$16))</f>
        <v>-3019.97</v>
      </c>
      <c r="V99" s="32">
        <f>IF(OR($A99&lt;V$11,$A99&gt;V$12),0,IF($A99=V$12,-V98,-V$16))</f>
        <v>0</v>
      </c>
      <c r="W99" s="32">
        <f>IF(OR($A99&lt;W$11,$A99&gt;W$12),0,IF($A99=W$12,-W98,-W$16))</f>
        <v>-5260.36</v>
      </c>
      <c r="X99" s="32">
        <f>IF(OR($A99&lt;X$11,$A99&gt;X$12),0,IF($A99=X$12,-X98,-X$16))</f>
        <v>-7172.91</v>
      </c>
      <c r="Y99" s="32">
        <f>IF(OR($A99&lt;Y$11,$A99&gt;Y$12),0,IF($A99=Y$12,-Y98,-Y$16))</f>
        <v>-809.76</v>
      </c>
      <c r="Z99" s="32">
        <f>IF(OR($A99&lt;Z$11,$A99&gt;Z$12),0,IF($A99=Z$12,-Z98,-Z$16))</f>
        <v>-619.56255555555549</v>
      </c>
      <c r="AA99" s="32">
        <f>IF(OR($A99&lt;AA$11,$A99&gt;AA$12),0,IF($A99=AA$12,-AA98,-AA$16))</f>
        <v>-2238.71</v>
      </c>
      <c r="AB99" s="32">
        <f>IF(OR($A99&lt;AB$11,$A99&gt;AB$12),0,IF($A99=AB$12,-AB98,-AB$16))</f>
        <v>-4145.22</v>
      </c>
      <c r="AC99" s="32">
        <f>IF(OR($A99&lt;AC$11,$A99&gt;AC$12),0,IF($A99=AC$12,-AC98,-AC$16))</f>
        <v>-3535.02</v>
      </c>
      <c r="AD99" s="33"/>
      <c r="AE99" s="33"/>
      <c r="AF99" s="33"/>
      <c r="AG99" s="33"/>
      <c r="AH99" s="33"/>
      <c r="AI99" s="33"/>
      <c r="AJ99" s="34">
        <f t="shared" si="660"/>
        <v>-33635.092555555551</v>
      </c>
    </row>
    <row r="100" spans="1:36">
      <c r="A100" s="30">
        <f>A99</f>
        <v>41398</v>
      </c>
      <c r="B100" s="35" t="s">
        <v>75</v>
      </c>
      <c r="C100" s="34">
        <f t="shared" ref="C100:W100" si="675">IF($A101&lt;C$11,0,IF($A101=C$11,C$14,SUM(C98:C99)))</f>
        <v>0</v>
      </c>
      <c r="D100" s="34">
        <f t="shared" si="675"/>
        <v>0</v>
      </c>
      <c r="E100" s="34">
        <f t="shared" si="675"/>
        <v>0</v>
      </c>
      <c r="F100" s="34">
        <f t="shared" si="675"/>
        <v>0</v>
      </c>
      <c r="G100" s="34">
        <f t="shared" si="675"/>
        <v>0</v>
      </c>
      <c r="H100" s="34">
        <f t="shared" si="675"/>
        <v>0</v>
      </c>
      <c r="I100" s="34">
        <f t="shared" si="675"/>
        <v>0</v>
      </c>
      <c r="J100" s="34">
        <f t="shared" si="675"/>
        <v>0</v>
      </c>
      <c r="K100" s="34">
        <f t="shared" si="675"/>
        <v>4299.7999999999956</v>
      </c>
      <c r="L100" s="34">
        <f t="shared" si="675"/>
        <v>44077.799999999981</v>
      </c>
      <c r="M100" s="34">
        <f t="shared" si="675"/>
        <v>54029.700000000004</v>
      </c>
      <c r="N100" s="34">
        <f t="shared" si="675"/>
        <v>12499.800000000003</v>
      </c>
      <c r="O100" s="34">
        <f t="shared" si="675"/>
        <v>8283.9000000000087</v>
      </c>
      <c r="P100" s="34">
        <f t="shared" si="675"/>
        <v>30578.399999999987</v>
      </c>
      <c r="Q100" s="34">
        <f t="shared" si="675"/>
        <v>11875.199999999995</v>
      </c>
      <c r="R100" s="34">
        <f t="shared" si="675"/>
        <v>15197.6</v>
      </c>
      <c r="S100" s="34">
        <f t="shared" si="675"/>
        <v>0</v>
      </c>
      <c r="T100" s="34">
        <f t="shared" si="675"/>
        <v>0</v>
      </c>
      <c r="U100" s="34">
        <f t="shared" si="675"/>
        <v>446955.56000000029</v>
      </c>
      <c r="V100" s="34">
        <f t="shared" si="675"/>
        <v>0</v>
      </c>
      <c r="W100" s="34">
        <f t="shared" si="675"/>
        <v>778533.28000000014</v>
      </c>
      <c r="X100" s="34">
        <f t="shared" ref="X100:AC100" si="676">IF($A101&lt;X$11,0,IF($A101=X$11,X$14,SUM(X98:X99)))</f>
        <v>86074.919999999955</v>
      </c>
      <c r="Y100" s="34">
        <f t="shared" si="676"/>
        <v>64780.800000000039</v>
      </c>
      <c r="Z100" s="34">
        <f>+Z98+Z99</f>
        <v>70629.815222222038</v>
      </c>
      <c r="AA100" s="34">
        <f t="shared" si="676"/>
        <v>255212.93999999989</v>
      </c>
      <c r="AB100" s="34">
        <f t="shared" si="676"/>
        <v>665419.29000000027</v>
      </c>
      <c r="AC100" s="34">
        <f t="shared" si="676"/>
        <v>610886.75999999978</v>
      </c>
      <c r="AD100" s="34"/>
      <c r="AE100" s="34"/>
      <c r="AF100" s="34"/>
      <c r="AG100" s="34"/>
      <c r="AH100" s="34"/>
      <c r="AI100" s="34"/>
      <c r="AJ100" s="34">
        <f t="shared" si="660"/>
        <v>3159335.5652222224</v>
      </c>
    </row>
    <row r="101" spans="1:36">
      <c r="A101" s="36">
        <f>+A100+31</f>
        <v>41429</v>
      </c>
      <c r="B101" s="31" t="s">
        <v>74</v>
      </c>
      <c r="C101" s="32">
        <f>IF(OR($A101&lt;C$11,$A101&gt;C$12),0,IF($A101=C$12,-C100,-C$16))</f>
        <v>0</v>
      </c>
      <c r="D101" s="32">
        <f>IF(OR($A101&lt;D$11,$A101&gt;D$12),0,IF($A101=D$12,-D100,-D$16))</f>
        <v>0</v>
      </c>
      <c r="E101" s="32">
        <f>IF(OR($A101&lt;E$11,$A101&gt;E$12),0,IF($A101=E$12,-E100,-E$16))</f>
        <v>0</v>
      </c>
      <c r="F101" s="32">
        <f>IF(OR($A101&lt;F$11,$A101&gt;F$12),0,IF($A101=F$12,-F100,-F$16))</f>
        <v>0</v>
      </c>
      <c r="G101" s="32">
        <f>IF(OR($A101&lt;G$11,$A101&gt;G$12),0,IF($A101=G$12,-G100,-G$16))</f>
        <v>0</v>
      </c>
      <c r="H101" s="32">
        <f>IF(OR($A101&lt;H$11,$A101&gt;H$12),0,IF($A101=H$12,-H100,-H$16))</f>
        <v>0</v>
      </c>
      <c r="I101" s="32">
        <f>IF(OR($A101&lt;I$11,$A101&gt;I$12),0,IF($A101=I$12,-I100,-I$16))</f>
        <v>0</v>
      </c>
      <c r="J101" s="32">
        <f>IF(OR($A101&lt;J$11,$A101&gt;J$12),0,IF($A101=J$12,-J100,-J$16))</f>
        <v>0</v>
      </c>
      <c r="K101" s="32">
        <f>IF(OR($A101&lt;K$11,$A101&gt;K$12),0,IF($A101=K$12,-K100,-K$16))</f>
        <v>-2149.9</v>
      </c>
      <c r="L101" s="32">
        <f>IF(OR($A101&lt;L$11,$A101&gt;L$12),0,IF($A101=L$12,-L100,-L$16))</f>
        <v>-1469.26</v>
      </c>
      <c r="M101" s="32">
        <f>IF(OR($A101&lt;M$11,$A101&gt;M$12),0,IF($A101=M$12,-M100,-M$16))</f>
        <v>-1800.99</v>
      </c>
      <c r="N101" s="32">
        <f>IF(OR($A101&lt;N$11,$A101&gt;N$12),0,IF($A101=N$12,-N100,-N$16))</f>
        <v>-416.66</v>
      </c>
      <c r="O101" s="32">
        <f>IF(OR($A101&lt;O$11,$A101&gt;O$12),0,IF($A101=O$12,-O100,-O$16))</f>
        <v>-276.13</v>
      </c>
      <c r="P101" s="32">
        <f>IF(OR($A101&lt;P$11,$A101&gt;P$12),0,IF($A101=P$12,-P100,-P$16))</f>
        <v>-382.23</v>
      </c>
      <c r="Q101" s="32">
        <f>IF(OR($A101&lt;Q$11,$A101&gt;Q$12),0,IF($A101=Q$12,-Q100,-Q$16))</f>
        <v>-148.44</v>
      </c>
      <c r="R101" s="32">
        <f>IF(OR($A101&lt;R$11,$A101&gt;R$12),0,IF($A101=R$12,-R100,-R$16))</f>
        <v>-189.97</v>
      </c>
      <c r="S101" s="32">
        <f>IF(OR($A101&lt;S$11,$A101&gt;S$12),0,IF($A101=S$12,-S100,-S$16))</f>
        <v>0</v>
      </c>
      <c r="T101" s="32">
        <f>IF(OR($A101&lt;T$11,$A101&gt;T$12),0,IF($A101=T$12,-T100,-T$16))</f>
        <v>0</v>
      </c>
      <c r="U101" s="32">
        <f>IF(OR($A101&lt;U$11,$A101&gt;U$12),0,IF($A101=U$12,-U100,-U$16))</f>
        <v>-3019.97</v>
      </c>
      <c r="V101" s="32">
        <f>IF(OR($A101&lt;V$11,$A101&gt;V$12),0,IF($A101=V$12,-V100,-V$16))</f>
        <v>0</v>
      </c>
      <c r="W101" s="32">
        <f>IF(OR($A101&lt;W$11,$A101&gt;W$12),0,IF($A101=W$12,-W100,-W$16))</f>
        <v>-5260.36</v>
      </c>
      <c r="X101" s="32">
        <f>IF(OR($A101&lt;X$11,$A101&gt;X$12),0,IF($A101=X$12,-X100,-X$16))</f>
        <v>-7172.91</v>
      </c>
      <c r="Y101" s="32">
        <f>IF(OR($A101&lt;Y$11,$A101&gt;Y$12),0,IF($A101=Y$12,-Y100,-Y$16))</f>
        <v>-809.76</v>
      </c>
      <c r="Z101" s="32">
        <f>IF(OR($A101&lt;Z$11,$A101&gt;Z$12),0,IF($A101=Z$12,-Z100,-Z$16))</f>
        <v>-619.56255555555549</v>
      </c>
      <c r="AA101" s="32">
        <f>IF(OR($A101&lt;AA$11,$A101&gt;AA$12),0,IF($A101=AA$12,-AA100,-AA$16))</f>
        <v>-2238.71</v>
      </c>
      <c r="AB101" s="32">
        <f>IF(OR($A101&lt;AB$11,$A101&gt;AB$12),0,IF($A101=AB$12,-AB100,-AB$16))</f>
        <v>-4145.22</v>
      </c>
      <c r="AC101" s="32">
        <f>IF(OR($A101&lt;AC$11,$A101&gt;AC$12),0,IF($A101=AC$12,-AC100,-AC$16))</f>
        <v>-3535.02</v>
      </c>
      <c r="AD101" s="33"/>
      <c r="AE101" s="33"/>
      <c r="AF101" s="33"/>
      <c r="AG101" s="33"/>
      <c r="AH101" s="33"/>
      <c r="AI101" s="33"/>
      <c r="AJ101" s="34">
        <f t="shared" si="660"/>
        <v>-33635.092555555551</v>
      </c>
    </row>
    <row r="102" spans="1:36">
      <c r="A102" s="30">
        <f>A101</f>
        <v>41429</v>
      </c>
      <c r="B102" s="35" t="s">
        <v>75</v>
      </c>
      <c r="C102" s="34">
        <f t="shared" ref="C102:W102" si="677">IF($A103&lt;C$11,0,IF($A103=C$11,C$14,SUM(C100:C101)))</f>
        <v>0</v>
      </c>
      <c r="D102" s="34">
        <f t="shared" si="677"/>
        <v>0</v>
      </c>
      <c r="E102" s="34">
        <f t="shared" si="677"/>
        <v>0</v>
      </c>
      <c r="F102" s="34">
        <f t="shared" si="677"/>
        <v>0</v>
      </c>
      <c r="G102" s="34">
        <f t="shared" si="677"/>
        <v>0</v>
      </c>
      <c r="H102" s="34">
        <f t="shared" si="677"/>
        <v>0</v>
      </c>
      <c r="I102" s="34">
        <f t="shared" si="677"/>
        <v>0</v>
      </c>
      <c r="J102" s="34">
        <f t="shared" si="677"/>
        <v>0</v>
      </c>
      <c r="K102" s="34">
        <f t="shared" si="677"/>
        <v>2149.8999999999955</v>
      </c>
      <c r="L102" s="34">
        <f t="shared" si="677"/>
        <v>42608.539999999979</v>
      </c>
      <c r="M102" s="34">
        <f t="shared" si="677"/>
        <v>52228.710000000006</v>
      </c>
      <c r="N102" s="34">
        <f t="shared" si="677"/>
        <v>12083.140000000003</v>
      </c>
      <c r="O102" s="34">
        <f t="shared" si="677"/>
        <v>8007.7700000000086</v>
      </c>
      <c r="P102" s="34">
        <f t="shared" si="677"/>
        <v>30196.169999999987</v>
      </c>
      <c r="Q102" s="34">
        <f t="shared" si="677"/>
        <v>11726.759999999995</v>
      </c>
      <c r="R102" s="34">
        <f t="shared" si="677"/>
        <v>15007.630000000001</v>
      </c>
      <c r="S102" s="34">
        <f t="shared" si="677"/>
        <v>0</v>
      </c>
      <c r="T102" s="34">
        <f t="shared" si="677"/>
        <v>0</v>
      </c>
      <c r="U102" s="34">
        <f t="shared" si="677"/>
        <v>443935.59000000032</v>
      </c>
      <c r="V102" s="34">
        <f t="shared" si="677"/>
        <v>0</v>
      </c>
      <c r="W102" s="34">
        <f t="shared" si="677"/>
        <v>773272.92000000016</v>
      </c>
      <c r="X102" s="34">
        <f t="shared" ref="X102:AC102" si="678">IF($A103&lt;X$11,0,IF($A103=X$11,X$14,SUM(X100:X101)))</f>
        <v>78902.009999999951</v>
      </c>
      <c r="Y102" s="34">
        <f t="shared" si="678"/>
        <v>63971.040000000037</v>
      </c>
      <c r="Z102" s="34">
        <f>+Z100+Z101</f>
        <v>70010.252666666478</v>
      </c>
      <c r="AA102" s="34">
        <f t="shared" si="678"/>
        <v>252974.22999999989</v>
      </c>
      <c r="AB102" s="34">
        <f t="shared" si="678"/>
        <v>661274.0700000003</v>
      </c>
      <c r="AC102" s="34">
        <f t="shared" si="678"/>
        <v>607351.73999999976</v>
      </c>
      <c r="AD102" s="34"/>
      <c r="AE102" s="34"/>
      <c r="AF102" s="34"/>
      <c r="AG102" s="34"/>
      <c r="AH102" s="34"/>
      <c r="AI102" s="34"/>
      <c r="AJ102" s="34">
        <f t="shared" si="660"/>
        <v>3125700.4726666668</v>
      </c>
    </row>
    <row r="103" spans="1:36">
      <c r="A103" s="37">
        <v>41456</v>
      </c>
      <c r="B103" s="31" t="s">
        <v>74</v>
      </c>
      <c r="C103" s="32">
        <f>IF(OR($A103&lt;C$11,$A103&gt;C$12),0,IF($A103=C$12,-C102,-C$16))</f>
        <v>0</v>
      </c>
      <c r="D103" s="32">
        <f>IF(OR($A103&lt;D$11,$A103&gt;D$12),0,IF($A103=D$12,-D102,-D$16))</f>
        <v>0</v>
      </c>
      <c r="E103" s="32">
        <f>IF(OR($A103&lt;E$11,$A103&gt;E$12),0,IF($A103=E$12,-E102,-E$16))</f>
        <v>0</v>
      </c>
      <c r="F103" s="32">
        <f>IF(OR($A103&lt;F$11,$A103&gt;F$12),0,IF($A103=F$12,-F102,-F$16))</f>
        <v>0</v>
      </c>
      <c r="G103" s="32">
        <f>IF(OR($A103&lt;G$11,$A103&gt;G$12),0,IF($A103=G$12,-G102,-G$16))</f>
        <v>0</v>
      </c>
      <c r="H103" s="32">
        <f>IF(OR($A103&lt;H$11,$A103&gt;H$12),0,IF($A103=H$12,-H102,-H$16))</f>
        <v>0</v>
      </c>
      <c r="I103" s="32">
        <f>IF(OR($A103&lt;I$11,$A103&gt;I$12),0,IF($A103=I$12,-I102,-I$16))</f>
        <v>0</v>
      </c>
      <c r="J103" s="32">
        <f>IF(OR($A103&lt;J$11,$A103&gt;J$12),0,IF($A103=J$12,-J102,-J$16))</f>
        <v>0</v>
      </c>
      <c r="K103" s="32">
        <f>IF(OR($A103&lt;K$11,$A103&gt;K$12),0,IF($A103=K$12,-K102,-K$16))</f>
        <v>-2149.8999999999955</v>
      </c>
      <c r="L103" s="32">
        <f>IF(OR($A103&lt;L$11,$A103&gt;L$12),0,IF($A103=L$12,-L102,-L$16))</f>
        <v>-1469.26</v>
      </c>
      <c r="M103" s="32">
        <f>IF(OR($A103&lt;M$11,$A103&gt;M$12),0,IF($A103=M$12,-M102,-M$16))</f>
        <v>-1800.99</v>
      </c>
      <c r="N103" s="32">
        <f>IF(OR($A103&lt;N$11,$A103&gt;N$12),0,IF($A103=N$12,-N102,-N$16))</f>
        <v>-416.66</v>
      </c>
      <c r="O103" s="32">
        <f>IF(OR($A103&lt;O$11,$A103&gt;O$12),0,IF($A103=O$12,-O102,-O$16))</f>
        <v>-276.13</v>
      </c>
      <c r="P103" s="32">
        <f>IF(OR($A103&lt;P$11,$A103&gt;P$12),0,IF($A103=P$12,-P102,-P$16))</f>
        <v>-382.23</v>
      </c>
      <c r="Q103" s="32">
        <f>IF(OR($A103&lt;Q$11,$A103&gt;Q$12),0,IF($A103=Q$12,-Q102,-Q$16))</f>
        <v>-148.44</v>
      </c>
      <c r="R103" s="32">
        <f>IF(OR($A103&lt;R$11,$A103&gt;R$12),0,IF($A103=R$12,-R102,-R$16))</f>
        <v>-189.97</v>
      </c>
      <c r="S103" s="32">
        <f>IF(OR($A103&lt;S$11,$A103&gt;S$12),0,IF($A103=S$12,-S102,-S$16))</f>
        <v>0</v>
      </c>
      <c r="T103" s="32">
        <f>IF(OR($A103&lt;T$11,$A103&gt;T$12),0,IF($A103=T$12,-T102,-T$16))</f>
        <v>0</v>
      </c>
      <c r="U103" s="32">
        <f>IF(OR($A103&lt;U$11,$A103&gt;U$12),0,IF($A103=U$12,-U102,-U$16))</f>
        <v>-3019.97</v>
      </c>
      <c r="V103" s="32">
        <f>IF(OR($A103&lt;V$11,$A103&gt;V$12),0,IF($A103=V$12,-V102,-V$16))</f>
        <v>0</v>
      </c>
      <c r="W103" s="32">
        <f>IF(OR($A103&lt;W$11,$A103&gt;W$12),0,IF($A103=W$12,-W102,-W$16))</f>
        <v>-5260.36</v>
      </c>
      <c r="X103" s="32">
        <f>IF(OR($A103&lt;X$11,$A103&gt;X$12),0,IF($A103=X$12,-X102,-X$16))</f>
        <v>-7172.91</v>
      </c>
      <c r="Y103" s="32">
        <f>IF(OR($A103&lt;Y$11,$A103&gt;Y$12),0,IF($A103=Y$12,-Y102,-Y$16))</f>
        <v>-809.76</v>
      </c>
      <c r="Z103" s="32">
        <f>IF(OR($A103&lt;Z$11,$A103&gt;Z$12),0,IF($A103=Z$12,-Z102,-Z$16))</f>
        <v>-619.56255555555549</v>
      </c>
      <c r="AA103" s="32">
        <f>IF(OR($A103&lt;AA$11,$A103&gt;AA$12),0,IF($A103=AA$12,-AA102,-AA$16))</f>
        <v>-2238.71</v>
      </c>
      <c r="AB103" s="32">
        <f>IF(OR($A103&lt;AB$11,$A103&gt;AB$12),0,IF($A103=AB$12,-AB102,-AB$16))</f>
        <v>-4145.22</v>
      </c>
      <c r="AC103" s="32">
        <f>IF(OR($A103&lt;AC$11,$A103&gt;AC$12),0,IF($A103=AC$12,-AC102,-AC$16))</f>
        <v>-3535.02</v>
      </c>
      <c r="AD103" s="33"/>
      <c r="AE103" s="33"/>
      <c r="AF103" s="33"/>
      <c r="AG103" s="33"/>
      <c r="AH103" s="33"/>
      <c r="AI103" s="33"/>
      <c r="AJ103" s="34">
        <f t="shared" si="660"/>
        <v>-33635.092555555544</v>
      </c>
    </row>
    <row r="104" spans="1:36">
      <c r="A104" s="30">
        <f>A103</f>
        <v>41456</v>
      </c>
      <c r="B104" s="35" t="s">
        <v>75</v>
      </c>
      <c r="C104" s="34">
        <f t="shared" ref="C104:W104" si="679">IF($A105&lt;C$11,0,IF($A105=C$11,C$14,SUM(C102:C103)))</f>
        <v>0</v>
      </c>
      <c r="D104" s="34">
        <f t="shared" si="679"/>
        <v>0</v>
      </c>
      <c r="E104" s="34">
        <f t="shared" si="679"/>
        <v>0</v>
      </c>
      <c r="F104" s="34">
        <f t="shared" si="679"/>
        <v>0</v>
      </c>
      <c r="G104" s="34">
        <f t="shared" si="679"/>
        <v>0</v>
      </c>
      <c r="H104" s="34">
        <f t="shared" si="679"/>
        <v>0</v>
      </c>
      <c r="I104" s="34">
        <f t="shared" si="679"/>
        <v>0</v>
      </c>
      <c r="J104" s="34">
        <f t="shared" si="679"/>
        <v>0</v>
      </c>
      <c r="K104" s="34">
        <f t="shared" si="679"/>
        <v>0</v>
      </c>
      <c r="L104" s="34">
        <f t="shared" si="679"/>
        <v>41139.279999999977</v>
      </c>
      <c r="M104" s="34">
        <f t="shared" si="679"/>
        <v>50427.720000000008</v>
      </c>
      <c r="N104" s="34">
        <f t="shared" si="679"/>
        <v>11666.480000000003</v>
      </c>
      <c r="O104" s="34">
        <f t="shared" si="679"/>
        <v>7731.6400000000085</v>
      </c>
      <c r="P104" s="34">
        <f t="shared" si="679"/>
        <v>29813.939999999988</v>
      </c>
      <c r="Q104" s="34">
        <f t="shared" si="679"/>
        <v>11578.319999999994</v>
      </c>
      <c r="R104" s="34">
        <f t="shared" si="679"/>
        <v>14817.660000000002</v>
      </c>
      <c r="S104" s="34">
        <f t="shared" si="679"/>
        <v>0</v>
      </c>
      <c r="T104" s="34">
        <f t="shared" si="679"/>
        <v>0</v>
      </c>
      <c r="U104" s="34">
        <f t="shared" si="679"/>
        <v>440915.62000000034</v>
      </c>
      <c r="V104" s="34">
        <f t="shared" si="679"/>
        <v>0</v>
      </c>
      <c r="W104" s="34">
        <f t="shared" si="679"/>
        <v>768012.56000000017</v>
      </c>
      <c r="X104" s="34">
        <f t="shared" ref="X104:AC104" si="680">IF($A105&lt;X$11,0,IF($A105=X$11,X$14,SUM(X102:X103)))</f>
        <v>71729.099999999948</v>
      </c>
      <c r="Y104" s="34">
        <f t="shared" si="680"/>
        <v>63161.280000000035</v>
      </c>
      <c r="Z104" s="34">
        <f>+Z102+Z103</f>
        <v>69390.690111110918</v>
      </c>
      <c r="AA104" s="34">
        <f t="shared" si="680"/>
        <v>250735.5199999999</v>
      </c>
      <c r="AB104" s="34">
        <f t="shared" si="680"/>
        <v>657128.85000000033</v>
      </c>
      <c r="AC104" s="34">
        <f t="shared" si="680"/>
        <v>603816.71999999974</v>
      </c>
      <c r="AD104" s="34">
        <f>AD14</f>
        <v>250000</v>
      </c>
      <c r="AE104" s="34"/>
      <c r="AF104" s="34">
        <f>+AF14</f>
        <v>100000</v>
      </c>
      <c r="AG104" s="34"/>
      <c r="AH104" s="34">
        <f>AH14</f>
        <v>550000</v>
      </c>
      <c r="AI104" s="34"/>
      <c r="AJ104" s="34">
        <f t="shared" si="660"/>
        <v>3992065.3801111113</v>
      </c>
    </row>
    <row r="105" spans="1:36">
      <c r="A105" s="36">
        <f>+A104+31</f>
        <v>41487</v>
      </c>
      <c r="B105" s="31" t="s">
        <v>74</v>
      </c>
      <c r="C105" s="32">
        <f>IF(OR($A105&lt;C$11,$A105&gt;C$12),0,IF($A105=C$12,-C104,-C$16))</f>
        <v>0</v>
      </c>
      <c r="D105" s="32">
        <f>IF(OR($A105&lt;D$11,$A105&gt;D$12),0,IF($A105=D$12,-D104,-D$16))</f>
        <v>0</v>
      </c>
      <c r="E105" s="32">
        <f>IF(OR($A105&lt;E$11,$A105&gt;E$12),0,IF($A105=E$12,-E104,-E$16))</f>
        <v>0</v>
      </c>
      <c r="F105" s="32">
        <f>IF(OR($A105&lt;F$11,$A105&gt;F$12),0,IF($A105=F$12,-F104,-F$16))</f>
        <v>0</v>
      </c>
      <c r="G105" s="32">
        <f>IF(OR($A105&lt;G$11,$A105&gt;G$12),0,IF($A105=G$12,-G104,-G$16))</f>
        <v>0</v>
      </c>
      <c r="H105" s="32">
        <f>IF(OR($A105&lt;H$11,$A105&gt;H$12),0,IF($A105=H$12,-H104,-H$16))</f>
        <v>0</v>
      </c>
      <c r="I105" s="32">
        <f>IF(OR($A105&lt;I$11,$A105&gt;I$12),0,IF($A105=I$12,-I104,-I$16))</f>
        <v>0</v>
      </c>
      <c r="J105" s="32">
        <f>IF(OR($A105&lt;J$11,$A105&gt;J$12),0,IF($A105=J$12,-J104,-J$16))</f>
        <v>0</v>
      </c>
      <c r="K105" s="32">
        <f>IF(OR($A105&lt;K$11,$A105&gt;K$12),0,IF($A105=K$12,-K104,-K$16))</f>
        <v>0</v>
      </c>
      <c r="L105" s="32">
        <f>IF(OR($A105&lt;L$11,$A105&gt;L$12),0,IF($A105=L$12,-L104,-L$16))</f>
        <v>-1469.26</v>
      </c>
      <c r="M105" s="32">
        <f>IF(OR($A105&lt;M$11,$A105&gt;M$12),0,IF($A105=M$12,-M104,-M$16))</f>
        <v>-1800.99</v>
      </c>
      <c r="N105" s="32">
        <f>IF(OR($A105&lt;N$11,$A105&gt;N$12),0,IF($A105=N$12,-N104,-N$16))</f>
        <v>-416.66</v>
      </c>
      <c r="O105" s="32">
        <f>IF(OR($A105&lt;O$11,$A105&gt;O$12),0,IF($A105=O$12,-O104,-O$16))</f>
        <v>-276.13</v>
      </c>
      <c r="P105" s="32">
        <f>IF(OR($A105&lt;P$11,$A105&gt;P$12),0,IF($A105=P$12,-P104,-P$16))</f>
        <v>-382.23</v>
      </c>
      <c r="Q105" s="32">
        <f>IF(OR($A105&lt;Q$11,$A105&gt;Q$12),0,IF($A105=Q$12,-Q104,-Q$16))</f>
        <v>-148.44</v>
      </c>
      <c r="R105" s="32">
        <f>IF(OR($A105&lt;R$11,$A105&gt;R$12),0,IF($A105=R$12,-R104,-R$16))</f>
        <v>-189.97</v>
      </c>
      <c r="S105" s="32">
        <f>IF(OR($A105&lt;S$11,$A105&gt;S$12),0,IF($A105=S$12,-S104,-S$16))</f>
        <v>0</v>
      </c>
      <c r="T105" s="32">
        <f>IF(OR($A105&lt;T$11,$A105&gt;T$12),0,IF($A105=T$12,-T104,-T$16))</f>
        <v>0</v>
      </c>
      <c r="U105" s="32">
        <f>IF(OR($A105&lt;U$11,$A105&gt;U$12),0,IF($A105=U$12,-U104,-U$16))</f>
        <v>-3019.97</v>
      </c>
      <c r="V105" s="32">
        <f>IF(OR($A105&lt;V$11,$A105&gt;V$12),0,IF($A105=V$12,-V104,-V$16))</f>
        <v>0</v>
      </c>
      <c r="W105" s="32">
        <f>IF(OR($A105&lt;W$11,$A105&gt;W$12),0,IF($A105=W$12,-W104,-W$16))</f>
        <v>-5260.36</v>
      </c>
      <c r="X105" s="32">
        <f>IF(OR($A105&lt;X$11,$A105&gt;X$12),0,IF($A105=X$12,-X104,-X$16))</f>
        <v>-7172.91</v>
      </c>
      <c r="Y105" s="32">
        <f>IF(OR($A105&lt;Y$11,$A105&gt;Y$12),0,IF($A105=Y$12,-Y104,-Y$16))</f>
        <v>-809.76</v>
      </c>
      <c r="Z105" s="32">
        <f>IF(OR($A105&lt;Z$11,$A105&gt;Z$12),0,IF($A105=Z$12,-Z104,-Z$16))</f>
        <v>-619.56255555555549</v>
      </c>
      <c r="AA105" s="32">
        <f>IF(OR($A105&lt;AA$11,$A105&gt;AA$12),0,IF($A105=AA$12,-AA104,-AA$16))</f>
        <v>-2238.71</v>
      </c>
      <c r="AB105" s="32">
        <f>IF(OR($A105&lt;AB$11,$A105&gt;AB$12),0,IF($A105=AB$12,-AB104,-AB$16))</f>
        <v>-4145.22</v>
      </c>
      <c r="AC105" s="32">
        <f>IF(OR($A105&lt;AC$11,$A105&gt;AC$12),0,IF($A105=AC$12,-AC104,-AC$16))</f>
        <v>-3535.02</v>
      </c>
      <c r="AD105" s="32">
        <f>IF(OR($A105&lt;AD$11,$A105&gt;AD$12),0,IF($A105=AD$12,-AD104,-AD$16))</f>
        <v>-1388.8888888888889</v>
      </c>
      <c r="AE105" s="33"/>
      <c r="AF105" s="32">
        <f>IF(OR($A105&lt;AF$11,$A105&gt;AF$12),0,IF($A105=AF$12,-AF104,-AF$16))</f>
        <v>-694.44444444444446</v>
      </c>
      <c r="AG105" s="33"/>
      <c r="AH105" s="32">
        <f>IF(OR($A105&lt;AH$11,$A105&gt;AH$12),0,IF($A105=AH$12,-AH104,-AH$16))</f>
        <v>-3055.5555555555557</v>
      </c>
      <c r="AI105" s="33"/>
      <c r="AJ105" s="34">
        <f t="shared" si="660"/>
        <v>-36624.08144444444</v>
      </c>
    </row>
    <row r="106" spans="1:36">
      <c r="A106" s="30">
        <f>A105</f>
        <v>41487</v>
      </c>
      <c r="B106" s="35" t="s">
        <v>75</v>
      </c>
      <c r="C106" s="34">
        <f t="shared" ref="C106:W106" si="681">IF($A107&lt;C$11,0,IF($A107=C$11,C$14,SUM(C104:C105)))</f>
        <v>0</v>
      </c>
      <c r="D106" s="34">
        <f t="shared" si="681"/>
        <v>0</v>
      </c>
      <c r="E106" s="34">
        <f t="shared" si="681"/>
        <v>0</v>
      </c>
      <c r="F106" s="34">
        <f t="shared" si="681"/>
        <v>0</v>
      </c>
      <c r="G106" s="34">
        <f t="shared" si="681"/>
        <v>0</v>
      </c>
      <c r="H106" s="34">
        <f t="shared" si="681"/>
        <v>0</v>
      </c>
      <c r="I106" s="34">
        <f t="shared" si="681"/>
        <v>0</v>
      </c>
      <c r="J106" s="34">
        <f t="shared" si="681"/>
        <v>0</v>
      </c>
      <c r="K106" s="34">
        <f t="shared" si="681"/>
        <v>0</v>
      </c>
      <c r="L106" s="34">
        <f t="shared" si="681"/>
        <v>39670.019999999975</v>
      </c>
      <c r="M106" s="34">
        <f t="shared" si="681"/>
        <v>48626.73000000001</v>
      </c>
      <c r="N106" s="34">
        <f t="shared" si="681"/>
        <v>11249.820000000003</v>
      </c>
      <c r="O106" s="34">
        <f t="shared" si="681"/>
        <v>7455.5100000000084</v>
      </c>
      <c r="P106" s="34">
        <f t="shared" si="681"/>
        <v>29431.709999999988</v>
      </c>
      <c r="Q106" s="34">
        <f t="shared" si="681"/>
        <v>11429.879999999994</v>
      </c>
      <c r="R106" s="34">
        <f t="shared" si="681"/>
        <v>14627.690000000002</v>
      </c>
      <c r="S106" s="34">
        <f t="shared" si="681"/>
        <v>0</v>
      </c>
      <c r="T106" s="34">
        <f t="shared" si="681"/>
        <v>0</v>
      </c>
      <c r="U106" s="34">
        <f t="shared" si="681"/>
        <v>437895.65000000037</v>
      </c>
      <c r="V106" s="34">
        <f t="shared" si="681"/>
        <v>0</v>
      </c>
      <c r="W106" s="34">
        <f t="shared" si="681"/>
        <v>762752.20000000019</v>
      </c>
      <c r="X106" s="34">
        <f t="shared" ref="X106:AD106" si="682">IF($A107&lt;X$11,0,IF($A107=X$11,X$14,SUM(X104:X105)))</f>
        <v>64556.189999999944</v>
      </c>
      <c r="Y106" s="34">
        <f t="shared" si="682"/>
        <v>62351.520000000033</v>
      </c>
      <c r="Z106" s="34">
        <f>+Z104+Z105</f>
        <v>68771.127555555358</v>
      </c>
      <c r="AA106" s="34">
        <f t="shared" si="682"/>
        <v>248496.80999999991</v>
      </c>
      <c r="AB106" s="34">
        <f t="shared" si="682"/>
        <v>652983.63000000035</v>
      </c>
      <c r="AC106" s="34">
        <f t="shared" si="682"/>
        <v>600281.69999999972</v>
      </c>
      <c r="AD106" s="34">
        <f t="shared" si="682"/>
        <v>248611.11111111112</v>
      </c>
      <c r="AE106" s="34"/>
      <c r="AF106" s="34">
        <f t="shared" ref="AF106:AG120" si="683">IF($A107&lt;AF$11,0,IF($A107=AF$11,AF$14,SUM(AF104:AF105)))</f>
        <v>99305.555555555562</v>
      </c>
      <c r="AG106" s="34"/>
      <c r="AH106" s="34">
        <f t="shared" ref="AH106" si="684">IF($A107&lt;AH$11,0,IF($A107=AH$11,AH$14,SUM(AH104:AH105)))</f>
        <v>546944.4444444445</v>
      </c>
      <c r="AI106" s="34"/>
      <c r="AJ106" s="34">
        <f t="shared" si="660"/>
        <v>3955441.2986666667</v>
      </c>
    </row>
    <row r="107" spans="1:36">
      <c r="A107" s="36">
        <f>+A106+31</f>
        <v>41518</v>
      </c>
      <c r="B107" s="31" t="s">
        <v>74</v>
      </c>
      <c r="C107" s="32">
        <f>IF(OR($A107&lt;C$11,$A107&gt;C$12),0,IF($A107=C$12,-C106,-C$16))</f>
        <v>0</v>
      </c>
      <c r="D107" s="32">
        <f>IF(OR($A107&lt;D$11,$A107&gt;D$12),0,IF($A107=D$12,-D106,-D$16))</f>
        <v>0</v>
      </c>
      <c r="E107" s="32">
        <f>IF(OR($A107&lt;E$11,$A107&gt;E$12),0,IF($A107=E$12,-E106,-E$16))</f>
        <v>0</v>
      </c>
      <c r="F107" s="32">
        <f>IF(OR($A107&lt;F$11,$A107&gt;F$12),0,IF($A107=F$12,-F106,-F$16))</f>
        <v>0</v>
      </c>
      <c r="G107" s="32">
        <f>IF(OR($A107&lt;G$11,$A107&gt;G$12),0,IF($A107=G$12,-G106,-G$16))</f>
        <v>0</v>
      </c>
      <c r="H107" s="32">
        <f>IF(OR($A107&lt;H$11,$A107&gt;H$12),0,IF($A107=H$12,-H106,-H$16))</f>
        <v>0</v>
      </c>
      <c r="I107" s="32">
        <f>IF(OR($A107&lt;I$11,$A107&gt;I$12),0,IF($A107=I$12,-I106,-I$16))</f>
        <v>0</v>
      </c>
      <c r="J107" s="32">
        <f>IF(OR($A107&lt;J$11,$A107&gt;J$12),0,IF($A107=J$12,-J106,-J$16))</f>
        <v>0</v>
      </c>
      <c r="K107" s="32">
        <f>IF(OR($A107&lt;K$11,$A107&gt;K$12),0,IF($A107=K$12,-K106,-K$16))</f>
        <v>0</v>
      </c>
      <c r="L107" s="32">
        <f>IF(OR($A107&lt;L$11,$A107&gt;L$12),0,IF($A107=L$12,-L106,-L$16))</f>
        <v>-1469.26</v>
      </c>
      <c r="M107" s="32">
        <f>IF(OR($A107&lt;M$11,$A107&gt;M$12),0,IF($A107=M$12,-M106,-M$16))</f>
        <v>-1800.99</v>
      </c>
      <c r="N107" s="32">
        <f>IF(OR($A107&lt;N$11,$A107&gt;N$12),0,IF($A107=N$12,-N106,-N$16))</f>
        <v>-416.66</v>
      </c>
      <c r="O107" s="32">
        <f>IF(OR($A107&lt;O$11,$A107&gt;O$12),0,IF($A107=O$12,-O106,-O$16))</f>
        <v>-276.13</v>
      </c>
      <c r="P107" s="32">
        <f>IF(OR($A107&lt;P$11,$A107&gt;P$12),0,IF($A107=P$12,-P106,-P$16))</f>
        <v>-382.23</v>
      </c>
      <c r="Q107" s="32">
        <f>IF(OR($A107&lt;Q$11,$A107&gt;Q$12),0,IF($A107=Q$12,-Q106,-Q$16))</f>
        <v>-148.44</v>
      </c>
      <c r="R107" s="32">
        <f>IF(OR($A107&lt;R$11,$A107&gt;R$12),0,IF($A107=R$12,-R106,-R$16))</f>
        <v>-189.97</v>
      </c>
      <c r="S107" s="32">
        <f>IF(OR($A107&lt;S$11,$A107&gt;S$12),0,IF($A107=S$12,-S106,-S$16))</f>
        <v>0</v>
      </c>
      <c r="T107" s="32">
        <f>IF(OR($A107&lt;T$11,$A107&gt;T$12),0,IF($A107=T$12,-T106,-T$16))</f>
        <v>0</v>
      </c>
      <c r="U107" s="32">
        <f>IF(OR($A107&lt;U$11,$A107&gt;U$12),0,IF($A107=U$12,-U106,-U$16))</f>
        <v>-3019.97</v>
      </c>
      <c r="V107" s="32">
        <f>IF(OR($A107&lt;V$11,$A107&gt;V$12),0,IF($A107=V$12,-V106,-V$16))</f>
        <v>0</v>
      </c>
      <c r="W107" s="32">
        <f>IF(OR($A107&lt;W$11,$A107&gt;W$12),0,IF($A107=W$12,-W106,-W$16))</f>
        <v>-5260.36</v>
      </c>
      <c r="X107" s="32">
        <f>IF(OR($A107&lt;X$11,$A107&gt;X$12),0,IF($A107=X$12,-X106,-X$16))</f>
        <v>-7172.91</v>
      </c>
      <c r="Y107" s="32">
        <f>IF(OR($A107&lt;Y$11,$A107&gt;Y$12),0,IF($A107=Y$12,-Y106,-Y$16))</f>
        <v>-809.76</v>
      </c>
      <c r="Z107" s="32">
        <f>IF(OR($A107&lt;Z$11,$A107&gt;Z$12),0,IF($A107=Z$12,-Z106,-Z$16))</f>
        <v>-619.56255555555549</v>
      </c>
      <c r="AA107" s="32">
        <f>IF(OR($A107&lt;AA$11,$A107&gt;AA$12),0,IF($A107=AA$12,-AA106,-AA$16))</f>
        <v>-2238.71</v>
      </c>
      <c r="AB107" s="32">
        <f>IF(OR($A107&lt;AB$11,$A107&gt;AB$12),0,IF($A107=AB$12,-AB106,-AB$16))</f>
        <v>-4145.22</v>
      </c>
      <c r="AC107" s="32">
        <f>IF(OR($A107&lt;AC$11,$A107&gt;AC$12),0,IF($A107=AC$12,-AC106,-AC$16))</f>
        <v>-3535.02</v>
      </c>
      <c r="AD107" s="32">
        <f>IF(OR($A107&lt;AD$11,$A107&gt;AD$12),0,IF($A107=AD$12,-AD106,-AD$16))</f>
        <v>-1388.8888888888889</v>
      </c>
      <c r="AE107" s="33"/>
      <c r="AF107" s="32">
        <f>IF(OR($A107&lt;AF$11,$A107&gt;AF$12),0,IF($A107=AF$12,-AF106,-AF$16))</f>
        <v>-694.44444444444446</v>
      </c>
      <c r="AG107" s="33"/>
      <c r="AH107" s="32">
        <f>IF(OR($A107&lt;AH$11,$A107&gt;AH$12),0,IF($A107=AH$12,-AH106,-AH$16))</f>
        <v>-3055.5555555555557</v>
      </c>
      <c r="AI107" s="33"/>
      <c r="AJ107" s="34">
        <f t="shared" si="660"/>
        <v>-36624.08144444444</v>
      </c>
    </row>
    <row r="108" spans="1:36">
      <c r="A108" s="30">
        <f>A107</f>
        <v>41518</v>
      </c>
      <c r="B108" s="35" t="s">
        <v>75</v>
      </c>
      <c r="C108" s="34">
        <f t="shared" ref="C108:W108" si="685">IF($A109&lt;C$11,0,IF($A109=C$11,C$14,SUM(C106:C107)))</f>
        <v>0</v>
      </c>
      <c r="D108" s="34">
        <f t="shared" si="685"/>
        <v>0</v>
      </c>
      <c r="E108" s="34">
        <f t="shared" si="685"/>
        <v>0</v>
      </c>
      <c r="F108" s="34">
        <f t="shared" si="685"/>
        <v>0</v>
      </c>
      <c r="G108" s="34">
        <f t="shared" si="685"/>
        <v>0</v>
      </c>
      <c r="H108" s="34">
        <f t="shared" si="685"/>
        <v>0</v>
      </c>
      <c r="I108" s="34">
        <f t="shared" si="685"/>
        <v>0</v>
      </c>
      <c r="J108" s="34">
        <f t="shared" si="685"/>
        <v>0</v>
      </c>
      <c r="K108" s="34">
        <f t="shared" si="685"/>
        <v>0</v>
      </c>
      <c r="L108" s="34">
        <f t="shared" si="685"/>
        <v>38200.759999999973</v>
      </c>
      <c r="M108" s="34">
        <f t="shared" si="685"/>
        <v>46825.740000000013</v>
      </c>
      <c r="N108" s="34">
        <f t="shared" si="685"/>
        <v>10833.160000000003</v>
      </c>
      <c r="O108" s="34">
        <f t="shared" si="685"/>
        <v>7179.3800000000083</v>
      </c>
      <c r="P108" s="34">
        <f t="shared" si="685"/>
        <v>29049.479999999989</v>
      </c>
      <c r="Q108" s="34">
        <f t="shared" si="685"/>
        <v>11281.439999999993</v>
      </c>
      <c r="R108" s="34">
        <f t="shared" si="685"/>
        <v>14437.720000000003</v>
      </c>
      <c r="S108" s="34">
        <f t="shared" si="685"/>
        <v>0</v>
      </c>
      <c r="T108" s="34">
        <f t="shared" si="685"/>
        <v>0</v>
      </c>
      <c r="U108" s="34">
        <f t="shared" si="685"/>
        <v>434875.6800000004</v>
      </c>
      <c r="V108" s="34">
        <f t="shared" si="685"/>
        <v>0</v>
      </c>
      <c r="W108" s="34">
        <f t="shared" si="685"/>
        <v>757491.8400000002</v>
      </c>
      <c r="X108" s="34">
        <f t="shared" ref="X108:AD108" si="686">IF($A109&lt;X$11,0,IF($A109=X$11,X$14,SUM(X106:X107)))</f>
        <v>57383.279999999941</v>
      </c>
      <c r="Y108" s="34">
        <f t="shared" si="686"/>
        <v>61541.760000000031</v>
      </c>
      <c r="Z108" s="34">
        <f>+Z106+Z107</f>
        <v>68151.564999999799</v>
      </c>
      <c r="AA108" s="34">
        <f t="shared" si="686"/>
        <v>246258.09999999992</v>
      </c>
      <c r="AB108" s="34">
        <f t="shared" si="686"/>
        <v>648838.41000000038</v>
      </c>
      <c r="AC108" s="34">
        <f t="shared" si="686"/>
        <v>596746.6799999997</v>
      </c>
      <c r="AD108" s="34">
        <f t="shared" si="686"/>
        <v>247222.22222222225</v>
      </c>
      <c r="AE108" s="34"/>
      <c r="AF108" s="34">
        <f t="shared" si="683"/>
        <v>98611.111111111124</v>
      </c>
      <c r="AG108" s="34"/>
      <c r="AH108" s="34">
        <f t="shared" ref="AH108" si="687">IF($A109&lt;AH$11,0,IF($A109=AH$11,AH$14,SUM(AH106:AH107)))</f>
        <v>543888.88888888899</v>
      </c>
      <c r="AI108" s="34"/>
      <c r="AJ108" s="34">
        <f t="shared" si="660"/>
        <v>3918817.2172222221</v>
      </c>
    </row>
    <row r="109" spans="1:36">
      <c r="A109" s="36">
        <f>+A108+30</f>
        <v>41548</v>
      </c>
      <c r="B109" s="31" t="s">
        <v>74</v>
      </c>
      <c r="C109" s="32">
        <f>IF(OR($A109&lt;C$11,$A109&gt;C$12),0,IF($A109=C$12,-C108,-C$16))</f>
        <v>0</v>
      </c>
      <c r="D109" s="32">
        <f>IF(OR($A109&lt;D$11,$A109&gt;D$12),0,IF($A109=D$12,-D108,-D$16))</f>
        <v>0</v>
      </c>
      <c r="E109" s="32">
        <f>IF(OR($A109&lt;E$11,$A109&gt;E$12),0,IF($A109=E$12,-E108,-E$16))</f>
        <v>0</v>
      </c>
      <c r="F109" s="32">
        <f>IF(OR($A109&lt;F$11,$A109&gt;F$12),0,IF($A109=F$12,-F108,-F$16))</f>
        <v>0</v>
      </c>
      <c r="G109" s="32">
        <f>IF(OR($A109&lt;G$11,$A109&gt;G$12),0,IF($A109=G$12,-G108,-G$16))</f>
        <v>0</v>
      </c>
      <c r="H109" s="32">
        <f>IF(OR($A109&lt;H$11,$A109&gt;H$12),0,IF($A109=H$12,-H108,-H$16))</f>
        <v>0</v>
      </c>
      <c r="I109" s="32">
        <f>IF(OR($A109&lt;I$11,$A109&gt;I$12),0,IF($A109=I$12,-I108,-I$16))</f>
        <v>0</v>
      </c>
      <c r="J109" s="32">
        <f>IF(OR($A109&lt;J$11,$A109&gt;J$12),0,IF($A109=J$12,-J108,-J$16))</f>
        <v>0</v>
      </c>
      <c r="K109" s="32">
        <f>IF(OR($A109&lt;K$11,$A109&gt;K$12),0,IF($A109=K$12,-K108,-K$16))</f>
        <v>0</v>
      </c>
      <c r="L109" s="32">
        <f>IF(OR($A109&lt;L$11,$A109&gt;L$12),0,IF($A109=L$12,-L108,-L$16))</f>
        <v>-1469.26</v>
      </c>
      <c r="M109" s="32">
        <f>IF(OR($A109&lt;M$11,$A109&gt;M$12),0,IF($A109=M$12,-M108,-M$16))</f>
        <v>-1800.99</v>
      </c>
      <c r="N109" s="32">
        <f>IF(OR($A109&lt;N$11,$A109&gt;N$12),0,IF($A109=N$12,-N108,-N$16))</f>
        <v>-416.66</v>
      </c>
      <c r="O109" s="32">
        <f>IF(OR($A109&lt;O$11,$A109&gt;O$12),0,IF($A109=O$12,-O108,-O$16))</f>
        <v>-276.13</v>
      </c>
      <c r="P109" s="32">
        <f>IF(OR($A109&lt;P$11,$A109&gt;P$12),0,IF($A109=P$12,-P108,-P$16))</f>
        <v>-382.23</v>
      </c>
      <c r="Q109" s="32">
        <f>IF(OR($A109&lt;Q$11,$A109&gt;Q$12),0,IF($A109=Q$12,-Q108,-Q$16))</f>
        <v>-148.44</v>
      </c>
      <c r="R109" s="32">
        <f>IF(OR($A109&lt;R$11,$A109&gt;R$12),0,IF($A109=R$12,-R108,-R$16))</f>
        <v>-189.97</v>
      </c>
      <c r="S109" s="32">
        <f>IF(OR($A109&lt;S$11,$A109&gt;S$12),0,IF($A109=S$12,-S108,-S$16))</f>
        <v>0</v>
      </c>
      <c r="T109" s="32">
        <f>IF(OR($A109&lt;T$11,$A109&gt;T$12),0,IF($A109=T$12,-T108,-T$16))</f>
        <v>0</v>
      </c>
      <c r="U109" s="32">
        <f>IF(OR($A109&lt;U$11,$A109&gt;U$12),0,IF($A109=U$12,-U108,-U$16))</f>
        <v>-3019.97</v>
      </c>
      <c r="V109" s="32">
        <f>IF(OR($A109&lt;V$11,$A109&gt;V$12),0,IF($A109=V$12,-V108,-V$16))</f>
        <v>0</v>
      </c>
      <c r="W109" s="32">
        <f>IF(OR($A109&lt;W$11,$A109&gt;W$12),0,IF($A109=W$12,-W108,-W$16))</f>
        <v>-5260.36</v>
      </c>
      <c r="X109" s="32">
        <f>IF(OR($A109&lt;X$11,$A109&gt;X$12),0,IF($A109=X$12,-X108,-X$16))</f>
        <v>-7172.91</v>
      </c>
      <c r="Y109" s="32">
        <f>IF(OR($A109&lt;Y$11,$A109&gt;Y$12),0,IF($A109=Y$12,-Y108,-Y$16))</f>
        <v>-809.76</v>
      </c>
      <c r="Z109" s="32">
        <f>IF(OR($A109&lt;Z$11,$A109&gt;Z$12),0,IF($A109=Z$12,-Z108,-Z$16))</f>
        <v>-619.56255555555549</v>
      </c>
      <c r="AA109" s="32">
        <f>IF(OR($A109&lt;AA$11,$A109&gt;AA$12),0,IF($A109=AA$12,-AA108,-AA$16))</f>
        <v>-2238.71</v>
      </c>
      <c r="AB109" s="32">
        <f>IF(OR($A109&lt;AB$11,$A109&gt;AB$12),0,IF($A109=AB$12,-AB108,-AB$16))</f>
        <v>-4145.22</v>
      </c>
      <c r="AC109" s="32">
        <f>IF(OR($A109&lt;AC$11,$A109&gt;AC$12),0,IF($A109=AC$12,-AC108,-AC$16))</f>
        <v>-3535.02</v>
      </c>
      <c r="AD109" s="32">
        <f>IF(OR($A109&lt;AD$11,$A109&gt;AD$12),0,IF($A109=AD$12,-AD108,-AD$16))</f>
        <v>-1388.8888888888889</v>
      </c>
      <c r="AE109" s="33"/>
      <c r="AF109" s="32">
        <f>IF(OR($A109&lt;AF$11,$A109&gt;AF$12),0,IF($A109=AF$12,-AF108,-AF$16))</f>
        <v>-694.44444444444446</v>
      </c>
      <c r="AG109" s="33"/>
      <c r="AH109" s="32">
        <f>IF(OR($A109&lt;AH$11,$A109&gt;AH$12),0,IF($A109=AH$12,-AH108,-AH$16))</f>
        <v>-3055.5555555555557</v>
      </c>
      <c r="AI109" s="33"/>
      <c r="AJ109" s="34">
        <f t="shared" si="660"/>
        <v>-36624.08144444444</v>
      </c>
    </row>
    <row r="110" spans="1:36">
      <c r="A110" s="30">
        <f>A109</f>
        <v>41548</v>
      </c>
      <c r="B110" s="35" t="s">
        <v>75</v>
      </c>
      <c r="C110" s="34">
        <f t="shared" ref="C110:W110" si="688">IF($A111&lt;C$11,0,IF($A111=C$11,C$14,SUM(C108:C109)))</f>
        <v>0</v>
      </c>
      <c r="D110" s="34">
        <f t="shared" si="688"/>
        <v>0</v>
      </c>
      <c r="E110" s="34">
        <f t="shared" si="688"/>
        <v>0</v>
      </c>
      <c r="F110" s="34">
        <f t="shared" si="688"/>
        <v>0</v>
      </c>
      <c r="G110" s="34">
        <f t="shared" si="688"/>
        <v>0</v>
      </c>
      <c r="H110" s="34">
        <f t="shared" si="688"/>
        <v>0</v>
      </c>
      <c r="I110" s="34">
        <f t="shared" si="688"/>
        <v>0</v>
      </c>
      <c r="J110" s="34">
        <f t="shared" si="688"/>
        <v>0</v>
      </c>
      <c r="K110" s="34">
        <f t="shared" si="688"/>
        <v>0</v>
      </c>
      <c r="L110" s="34">
        <f t="shared" si="688"/>
        <v>36731.499999999971</v>
      </c>
      <c r="M110" s="34">
        <f t="shared" si="688"/>
        <v>45024.750000000015</v>
      </c>
      <c r="N110" s="34">
        <f t="shared" si="688"/>
        <v>10416.500000000004</v>
      </c>
      <c r="O110" s="34">
        <f t="shared" si="688"/>
        <v>6903.2500000000082</v>
      </c>
      <c r="P110" s="34">
        <f t="shared" si="688"/>
        <v>28667.249999999989</v>
      </c>
      <c r="Q110" s="34">
        <f t="shared" si="688"/>
        <v>11132.999999999993</v>
      </c>
      <c r="R110" s="34">
        <f t="shared" si="688"/>
        <v>14247.750000000004</v>
      </c>
      <c r="S110" s="34">
        <f t="shared" si="688"/>
        <v>0</v>
      </c>
      <c r="T110" s="34">
        <f t="shared" si="688"/>
        <v>0</v>
      </c>
      <c r="U110" s="34">
        <f t="shared" si="688"/>
        <v>431855.71000000043</v>
      </c>
      <c r="V110" s="34">
        <f t="shared" si="688"/>
        <v>0</v>
      </c>
      <c r="W110" s="34">
        <f t="shared" si="688"/>
        <v>752231.48000000021</v>
      </c>
      <c r="X110" s="34">
        <f t="shared" ref="X110:AC110" si="689">IF($A111&lt;X$11,0,IF($A111=X$11,X$14,SUM(X108:X109)))</f>
        <v>50210.369999999937</v>
      </c>
      <c r="Y110" s="34">
        <f t="shared" si="689"/>
        <v>60732.000000000029</v>
      </c>
      <c r="Z110" s="34">
        <f>+Z108+Z109</f>
        <v>67532.002444444239</v>
      </c>
      <c r="AA110" s="34">
        <f t="shared" si="689"/>
        <v>244019.38999999993</v>
      </c>
      <c r="AB110" s="34">
        <f t="shared" si="689"/>
        <v>644693.19000000041</v>
      </c>
      <c r="AC110" s="34">
        <f t="shared" si="689"/>
        <v>593211.65999999968</v>
      </c>
      <c r="AD110" s="34">
        <f>IF($A111&lt;AD$11,0,IF($A111=AD$11,AD$14,SUM(AD108:AD109)))</f>
        <v>245833.33333333337</v>
      </c>
      <c r="AE110" s="34"/>
      <c r="AF110" s="34">
        <f t="shared" si="683"/>
        <v>97916.666666666686</v>
      </c>
      <c r="AG110" s="34"/>
      <c r="AH110" s="34">
        <f>IF($A111&lt;AH$11,0,IF($A111=AH$11,AH$14,SUM(AH108:AH109)))</f>
        <v>540833.33333333349</v>
      </c>
      <c r="AI110" s="34"/>
      <c r="AJ110" s="34">
        <f t="shared" si="660"/>
        <v>3882193.135777778</v>
      </c>
    </row>
    <row r="111" spans="1:36">
      <c r="A111" s="36">
        <f>+A110+31</f>
        <v>41579</v>
      </c>
      <c r="B111" s="31" t="s">
        <v>74</v>
      </c>
      <c r="C111" s="32">
        <f>IF(OR($A111&lt;C$11,$A111&gt;C$12),0,IF($A111=C$12,-C110,-C$16))</f>
        <v>0</v>
      </c>
      <c r="D111" s="32">
        <f>IF(OR($A111&lt;D$11,$A111&gt;D$12),0,IF($A111=D$12,-D110,-D$16))</f>
        <v>0</v>
      </c>
      <c r="E111" s="32">
        <f>IF(OR($A111&lt;E$11,$A111&gt;E$12),0,IF($A111=E$12,-E110,-E$16))</f>
        <v>0</v>
      </c>
      <c r="F111" s="32">
        <f>IF(OR($A111&lt;F$11,$A111&gt;F$12),0,IF($A111=F$12,-F110,-F$16))</f>
        <v>0</v>
      </c>
      <c r="G111" s="32">
        <f>IF(OR($A111&lt;G$11,$A111&gt;G$12),0,IF($A111=G$12,-G110,-G$16))</f>
        <v>0</v>
      </c>
      <c r="H111" s="32">
        <f>IF(OR($A111&lt;H$11,$A111&gt;H$12),0,IF($A111=H$12,-H110,-H$16))</f>
        <v>0</v>
      </c>
      <c r="I111" s="32">
        <f>IF(OR($A111&lt;I$11,$A111&gt;I$12),0,IF($A111=I$12,-I110,-I$16))</f>
        <v>0</v>
      </c>
      <c r="J111" s="32">
        <f>IF(OR($A111&lt;J$11,$A111&gt;J$12),0,IF($A111=J$12,-J110,-J$16))</f>
        <v>0</v>
      </c>
      <c r="K111" s="32">
        <f>IF(OR($A111&lt;K$11,$A111&gt;K$12),0,IF($A111=K$12,-K110,-K$16))</f>
        <v>0</v>
      </c>
      <c r="L111" s="32">
        <f>IF(OR($A111&lt;L$11,$A111&gt;L$12),0,IF($A111=L$12,-L110,-L$16))</f>
        <v>-1469.26</v>
      </c>
      <c r="M111" s="32">
        <f>IF(OR($A111&lt;M$11,$A111&gt;M$12),0,IF($A111=M$12,-M110,-M$16))</f>
        <v>-1800.99</v>
      </c>
      <c r="N111" s="32">
        <f>IF(OR($A111&lt;N$11,$A111&gt;N$12),0,IF($A111=N$12,-N110,-N$16))</f>
        <v>-416.66</v>
      </c>
      <c r="O111" s="32">
        <f>IF(OR($A111&lt;O$11,$A111&gt;O$12),0,IF($A111=O$12,-O110,-O$16))</f>
        <v>-276.13</v>
      </c>
      <c r="P111" s="32">
        <f>IF(OR($A111&lt;P$11,$A111&gt;P$12),0,IF($A111=P$12,-P110,-P$16))</f>
        <v>-382.23</v>
      </c>
      <c r="Q111" s="32">
        <f>IF(OR($A111&lt;Q$11,$A111&gt;Q$12),0,IF($A111=Q$12,-Q110,-Q$16))</f>
        <v>-148.44</v>
      </c>
      <c r="R111" s="32">
        <f>IF(OR($A111&lt;R$11,$A111&gt;R$12),0,IF($A111=R$12,-R110,-R$16))</f>
        <v>-189.97</v>
      </c>
      <c r="S111" s="32">
        <f>IF(OR($A111&lt;S$11,$A111&gt;S$12),0,IF($A111=S$12,-S110,-S$16))</f>
        <v>0</v>
      </c>
      <c r="T111" s="32">
        <f>IF(OR($A111&lt;T$11,$A111&gt;T$12),0,IF($A111=T$12,-T110,-T$16))</f>
        <v>0</v>
      </c>
      <c r="U111" s="32">
        <f>IF(OR($A111&lt;U$11,$A111&gt;U$12),0,IF($A111=U$12,-U110,-U$16))</f>
        <v>-3019.97</v>
      </c>
      <c r="V111" s="32">
        <f>IF(OR($A111&lt;V$11,$A111&gt;V$12),0,IF($A111=V$12,-V110,-V$16))</f>
        <v>0</v>
      </c>
      <c r="W111" s="32">
        <f>IF(OR($A111&lt;W$11,$A111&gt;W$12),0,IF($A111=W$12,-W110,-W$16))</f>
        <v>-5260.36</v>
      </c>
      <c r="X111" s="32">
        <f>IF(OR($A111&lt;X$11,$A111&gt;X$12),0,IF($A111=X$12,-X110,-X$16))</f>
        <v>-7172.91</v>
      </c>
      <c r="Y111" s="32">
        <f>IF(OR($A111&lt;Y$11,$A111&gt;Y$12),0,IF($A111=Y$12,-Y110,-Y$16))</f>
        <v>-809.76</v>
      </c>
      <c r="Z111" s="32">
        <f>IF(OR($A111&lt;Z$11,$A111&gt;Z$12),0,IF($A111=Z$12,-Z110,-Z$16))</f>
        <v>-619.56255555555549</v>
      </c>
      <c r="AA111" s="32">
        <f>IF(OR($A111&lt;AA$11,$A111&gt;AA$12),0,IF($A111=AA$12,-AA110,-AA$16))</f>
        <v>-2238.71</v>
      </c>
      <c r="AB111" s="32">
        <f>IF(OR($A111&lt;AB$11,$A111&gt;AB$12),0,IF($A111=AB$12,-AB110,-AB$16))</f>
        <v>-4145.22</v>
      </c>
      <c r="AC111" s="32">
        <f>IF(OR($A111&lt;AC$11,$A111&gt;AC$12),0,IF($A111=AC$12,-AC110,-AC$16))</f>
        <v>-3535.02</v>
      </c>
      <c r="AD111" s="32">
        <f>IF(OR($A111&lt;AD$11,$A111&gt;AD$12),0,IF($A111=AD$12,-AD110,-AD$16))</f>
        <v>-1388.8888888888889</v>
      </c>
      <c r="AE111" s="33"/>
      <c r="AF111" s="32">
        <f>IF(OR($A111&lt;AF$11,$A111&gt;AF$12),0,IF($A111=AF$12,-AF110,-AF$16))</f>
        <v>-694.44444444444446</v>
      </c>
      <c r="AG111" s="33"/>
      <c r="AH111" s="32">
        <f>IF(OR($A111&lt;AH$11,$A111&gt;AH$12),0,IF($A111=AH$12,-AH110,-AH$16))</f>
        <v>-3055.5555555555557</v>
      </c>
      <c r="AI111" s="33"/>
      <c r="AJ111" s="34">
        <f t="shared" si="660"/>
        <v>-36624.08144444444</v>
      </c>
    </row>
    <row r="112" spans="1:36">
      <c r="A112" s="30">
        <f>A111</f>
        <v>41579</v>
      </c>
      <c r="B112" s="35" t="s">
        <v>75</v>
      </c>
      <c r="C112" s="34">
        <f t="shared" ref="C112:W112" si="690">IF($A113&lt;C$11,0,IF($A113=C$11,C$14,SUM(C110:C111)))</f>
        <v>0</v>
      </c>
      <c r="D112" s="34">
        <f t="shared" si="690"/>
        <v>0</v>
      </c>
      <c r="E112" s="34">
        <f t="shared" si="690"/>
        <v>0</v>
      </c>
      <c r="F112" s="34">
        <f t="shared" si="690"/>
        <v>0</v>
      </c>
      <c r="G112" s="34">
        <f t="shared" si="690"/>
        <v>0</v>
      </c>
      <c r="H112" s="34">
        <f t="shared" si="690"/>
        <v>0</v>
      </c>
      <c r="I112" s="34">
        <f t="shared" si="690"/>
        <v>0</v>
      </c>
      <c r="J112" s="34">
        <f t="shared" si="690"/>
        <v>0</v>
      </c>
      <c r="K112" s="34">
        <f t="shared" si="690"/>
        <v>0</v>
      </c>
      <c r="L112" s="34">
        <f t="shared" si="690"/>
        <v>35262.239999999969</v>
      </c>
      <c r="M112" s="34">
        <f t="shared" si="690"/>
        <v>43223.760000000017</v>
      </c>
      <c r="N112" s="34">
        <f t="shared" si="690"/>
        <v>9999.8400000000038</v>
      </c>
      <c r="O112" s="34">
        <f t="shared" si="690"/>
        <v>6627.1200000000081</v>
      </c>
      <c r="P112" s="34">
        <f t="shared" si="690"/>
        <v>28285.01999999999</v>
      </c>
      <c r="Q112" s="34">
        <f t="shared" si="690"/>
        <v>10984.559999999992</v>
      </c>
      <c r="R112" s="34">
        <f t="shared" si="690"/>
        <v>14057.780000000004</v>
      </c>
      <c r="S112" s="34">
        <f t="shared" si="690"/>
        <v>0</v>
      </c>
      <c r="T112" s="34">
        <f t="shared" si="690"/>
        <v>0</v>
      </c>
      <c r="U112" s="34">
        <f t="shared" si="690"/>
        <v>428835.74000000046</v>
      </c>
      <c r="V112" s="34">
        <f t="shared" si="690"/>
        <v>0</v>
      </c>
      <c r="W112" s="34">
        <f t="shared" si="690"/>
        <v>746971.12000000023</v>
      </c>
      <c r="X112" s="34">
        <f t="shared" ref="X112:AC112" si="691">IF($A113&lt;X$11,0,IF($A113=X$11,X$14,SUM(X110:X111)))</f>
        <v>43037.459999999934</v>
      </c>
      <c r="Y112" s="34">
        <f t="shared" si="691"/>
        <v>59922.240000000027</v>
      </c>
      <c r="Z112" s="34">
        <f>+Z110+Z111</f>
        <v>66912.439888888679</v>
      </c>
      <c r="AA112" s="34">
        <f t="shared" si="691"/>
        <v>241780.67999999993</v>
      </c>
      <c r="AB112" s="34">
        <f t="shared" si="691"/>
        <v>640547.97000000044</v>
      </c>
      <c r="AC112" s="34">
        <f t="shared" si="691"/>
        <v>589676.63999999966</v>
      </c>
      <c r="AD112" s="34">
        <f>IF($A113&lt;AD$11,0,IF($A113=AD$11,AD$14,SUM(AD110:AD111)))</f>
        <v>244444.4444444445</v>
      </c>
      <c r="AE112" s="34">
        <f>AE14</f>
        <v>400000</v>
      </c>
      <c r="AF112" s="34">
        <f t="shared" si="683"/>
        <v>97222.222222222248</v>
      </c>
      <c r="AG112" s="34">
        <f>+AG14</f>
        <v>750000</v>
      </c>
      <c r="AH112" s="34">
        <f>IF($A113&lt;AH$11,0,IF($A113=AH$11,AH$14,SUM(AH110:AH111)))</f>
        <v>537777.77777777798</v>
      </c>
      <c r="AI112" s="34"/>
      <c r="AJ112" s="34">
        <f t="shared" si="660"/>
        <v>4995569.0543333339</v>
      </c>
    </row>
    <row r="113" spans="1:36">
      <c r="A113" s="36">
        <f>+A112+31</f>
        <v>41610</v>
      </c>
      <c r="B113" s="31" t="s">
        <v>74</v>
      </c>
      <c r="C113" s="32">
        <f>IF(OR($A113&lt;C$11,$A113&gt;C$12),0,IF($A113=C$12,-C112,-C$16))</f>
        <v>0</v>
      </c>
      <c r="D113" s="32">
        <f>IF(OR($A113&lt;D$11,$A113&gt;D$12),0,IF($A113=D$12,-D112,-D$16))</f>
        <v>0</v>
      </c>
      <c r="E113" s="32">
        <f>IF(OR($A113&lt;E$11,$A113&gt;E$12),0,IF($A113=E$12,-E112,-E$16))</f>
        <v>0</v>
      </c>
      <c r="F113" s="32">
        <f>IF(OR($A113&lt;F$11,$A113&gt;F$12),0,IF($A113=F$12,-F112,-F$16))</f>
        <v>0</v>
      </c>
      <c r="G113" s="32">
        <f>IF(OR($A113&lt;G$11,$A113&gt;G$12),0,IF($A113=G$12,-G112,-G$16))</f>
        <v>0</v>
      </c>
      <c r="H113" s="32">
        <f>IF(OR($A113&lt;H$11,$A113&gt;H$12),0,IF($A113=H$12,-H112,-H$16))</f>
        <v>0</v>
      </c>
      <c r="I113" s="32">
        <f>IF(OR($A113&lt;I$11,$A113&gt;I$12),0,IF($A113=I$12,-I112,-I$16))</f>
        <v>0</v>
      </c>
      <c r="J113" s="32">
        <f>IF(OR($A113&lt;J$11,$A113&gt;J$12),0,IF($A113=J$12,-J112,-J$16))</f>
        <v>0</v>
      </c>
      <c r="K113" s="32">
        <f>IF(OR($A113&lt;K$11,$A113&gt;K$12),0,IF($A113=K$12,-K112,-K$16))</f>
        <v>0</v>
      </c>
      <c r="L113" s="32">
        <f>IF(OR($A113&lt;L$11,$A113&gt;L$12),0,IF($A113=L$12,-L112,-L$16))</f>
        <v>-1469.26</v>
      </c>
      <c r="M113" s="32">
        <f>IF(OR($A113&lt;M$11,$A113&gt;M$12),0,IF($A113=M$12,-M112,-M$16))</f>
        <v>-1800.99</v>
      </c>
      <c r="N113" s="32">
        <f>IF(OR($A113&lt;N$11,$A113&gt;N$12),0,IF($A113=N$12,-N112,-N$16))</f>
        <v>-416.66</v>
      </c>
      <c r="O113" s="32">
        <f>IF(OR($A113&lt;O$11,$A113&gt;O$12),0,IF($A113=O$12,-O112,-O$16))</f>
        <v>-276.13</v>
      </c>
      <c r="P113" s="32">
        <f>IF(OR($A113&lt;P$11,$A113&gt;P$12),0,IF($A113=P$12,-P112,-P$16))</f>
        <v>-382.23</v>
      </c>
      <c r="Q113" s="32">
        <f>IF(OR($A113&lt;Q$11,$A113&gt;Q$12),0,IF($A113=Q$12,-Q112,-Q$16))</f>
        <v>-148.44</v>
      </c>
      <c r="R113" s="32">
        <f>IF(OR($A113&lt;R$11,$A113&gt;R$12),0,IF($A113=R$12,-R112,-R$16))</f>
        <v>-189.97</v>
      </c>
      <c r="S113" s="32">
        <f>IF(OR($A113&lt;S$11,$A113&gt;S$12),0,IF($A113=S$12,-S112,-S$16))</f>
        <v>0</v>
      </c>
      <c r="T113" s="32">
        <f>IF(OR($A113&lt;T$11,$A113&gt;T$12),0,IF($A113=T$12,-T112,-T$16))</f>
        <v>0</v>
      </c>
      <c r="U113" s="32">
        <f>IF(OR($A113&lt;U$11,$A113&gt;U$12),0,IF($A113=U$12,-U112,-U$16))</f>
        <v>-3019.97</v>
      </c>
      <c r="V113" s="32">
        <f>IF(OR($A113&lt;V$11,$A113&gt;V$12),0,IF($A113=V$12,-V112,-V$16))</f>
        <v>0</v>
      </c>
      <c r="W113" s="32">
        <f>IF(OR($A113&lt;W$11,$A113&gt;W$12),0,IF($A113=W$12,-W112,-W$16))</f>
        <v>-5260.36</v>
      </c>
      <c r="X113" s="32">
        <f>IF(OR($A113&lt;X$11,$A113&gt;X$12),0,IF($A113=X$12,-X112,-X$16))</f>
        <v>-7172.91</v>
      </c>
      <c r="Y113" s="32">
        <f>IF(OR($A113&lt;Y$11,$A113&gt;Y$12),0,IF($A113=Y$12,-Y112,-Y$16))</f>
        <v>-809.76</v>
      </c>
      <c r="Z113" s="32">
        <f>IF(OR($A113&lt;Z$11,$A113&gt;Z$12),0,IF($A113=Z$12,-Z112,-Z$16))</f>
        <v>-619.56255555555549</v>
      </c>
      <c r="AA113" s="32">
        <f>IF(OR($A113&lt;AA$11,$A113&gt;AA$12),0,IF($A113=AA$12,-AA112,-AA$16))</f>
        <v>-2238.71</v>
      </c>
      <c r="AB113" s="32">
        <f>IF(OR($A113&lt;AB$11,$A113&gt;AB$12),0,IF($A113=AB$12,-AB112,-AB$16))</f>
        <v>-4145.22</v>
      </c>
      <c r="AC113" s="32">
        <f>IF(OR($A113&lt;AC$11,$A113&gt;AC$12),0,IF($A113=AC$12,-AC112,-AC$16))</f>
        <v>-3535.02</v>
      </c>
      <c r="AD113" s="32">
        <f>IF(OR($A113&lt;AD$11,$A113&gt;AD$12),0,IF($A113=AD$12,-AD112,-AD$16))</f>
        <v>-1388.8888888888889</v>
      </c>
      <c r="AE113" s="32">
        <f>IF(OR($A113&lt;AE$11,$A113&gt;AE$12),0,IF($A113=AE$12,-AE112,-AE$16))</f>
        <v>-2222.2222222222222</v>
      </c>
      <c r="AF113" s="32">
        <f>IF(OR($A113&lt;AF$11,$A113&gt;AF$12),0,IF($A113=AF$12,-AF112,-AF$16))</f>
        <v>-694.44444444444446</v>
      </c>
      <c r="AG113" s="32">
        <f>IF(OR($A113&lt;AG$11,$A113&gt;AG$12),0,IF($A113=AG$12,-AG112,-AG$16))</f>
        <v>-4166.666666666667</v>
      </c>
      <c r="AH113" s="32">
        <f>IF(OR($A113&lt;AH$11,$A113&gt;AH$12),0,IF($A113=AH$12,-AH112,-AH$16))</f>
        <v>-3055.5555555555557</v>
      </c>
      <c r="AI113" s="33"/>
      <c r="AJ113" s="34">
        <f t="shared" si="660"/>
        <v>-43012.970333333324</v>
      </c>
    </row>
    <row r="114" spans="1:36">
      <c r="A114" s="30">
        <f>A113</f>
        <v>41610</v>
      </c>
      <c r="B114" s="35" t="s">
        <v>75</v>
      </c>
      <c r="C114" s="34">
        <f t="shared" ref="C114:W114" si="692">IF($A115&lt;C$11,0,IF($A115=C$11,C$14,SUM(C112:C113)))</f>
        <v>0</v>
      </c>
      <c r="D114" s="34">
        <f t="shared" si="692"/>
        <v>0</v>
      </c>
      <c r="E114" s="34">
        <f t="shared" si="692"/>
        <v>0</v>
      </c>
      <c r="F114" s="34">
        <f t="shared" si="692"/>
        <v>0</v>
      </c>
      <c r="G114" s="34">
        <f t="shared" si="692"/>
        <v>0</v>
      </c>
      <c r="H114" s="34">
        <f t="shared" si="692"/>
        <v>0</v>
      </c>
      <c r="I114" s="34">
        <f t="shared" si="692"/>
        <v>0</v>
      </c>
      <c r="J114" s="34">
        <f t="shared" si="692"/>
        <v>0</v>
      </c>
      <c r="K114" s="34">
        <f t="shared" si="692"/>
        <v>0</v>
      </c>
      <c r="L114" s="34">
        <f t="shared" si="692"/>
        <v>33792.979999999967</v>
      </c>
      <c r="M114" s="34">
        <f t="shared" si="692"/>
        <v>41422.770000000019</v>
      </c>
      <c r="N114" s="34">
        <f t="shared" si="692"/>
        <v>9583.1800000000039</v>
      </c>
      <c r="O114" s="34">
        <f t="shared" si="692"/>
        <v>6350.990000000008</v>
      </c>
      <c r="P114" s="34">
        <f t="shared" si="692"/>
        <v>27902.78999999999</v>
      </c>
      <c r="Q114" s="34">
        <f t="shared" si="692"/>
        <v>10836.119999999992</v>
      </c>
      <c r="R114" s="34">
        <f t="shared" si="692"/>
        <v>13867.810000000005</v>
      </c>
      <c r="S114" s="34">
        <f t="shared" si="692"/>
        <v>0</v>
      </c>
      <c r="T114" s="34">
        <f t="shared" si="692"/>
        <v>0</v>
      </c>
      <c r="U114" s="34">
        <f t="shared" si="692"/>
        <v>425815.77000000048</v>
      </c>
      <c r="V114" s="34">
        <f t="shared" si="692"/>
        <v>0</v>
      </c>
      <c r="W114" s="34">
        <f t="shared" si="692"/>
        <v>741710.76000000024</v>
      </c>
      <c r="X114" s="34">
        <f t="shared" ref="X114:AC114" si="693">IF($A115&lt;X$11,0,IF($A115=X$11,X$14,SUM(X112:X113)))</f>
        <v>35864.54999999993</v>
      </c>
      <c r="Y114" s="34">
        <f t="shared" si="693"/>
        <v>59112.480000000025</v>
      </c>
      <c r="Z114" s="34">
        <f>+Z112+Z113</f>
        <v>66292.877333333119</v>
      </c>
      <c r="AA114" s="34">
        <f t="shared" si="693"/>
        <v>239541.96999999994</v>
      </c>
      <c r="AB114" s="34">
        <f t="shared" si="693"/>
        <v>636402.75000000047</v>
      </c>
      <c r="AC114" s="34">
        <f t="shared" si="693"/>
        <v>586141.61999999965</v>
      </c>
      <c r="AD114" s="34">
        <f>IF($A115&lt;AD$11,0,IF($A115=AD$11,AD$14,SUM(AD112:AD113)))</f>
        <v>243055.55555555562</v>
      </c>
      <c r="AE114" s="34">
        <f>IF($A115&lt;AE$11,0,IF($A115=AE$11,AE$14,SUM(AE112:AE113)))</f>
        <v>397777.77777777775</v>
      </c>
      <c r="AF114" s="34">
        <f t="shared" si="683"/>
        <v>96527.77777777781</v>
      </c>
      <c r="AG114" s="34">
        <f>IF($A115&lt;AG$11,0,IF($A115=AG$11,AG$14,SUM(AG112:AG113)))</f>
        <v>745833.33333333337</v>
      </c>
      <c r="AH114" s="34">
        <f>IF($A115&lt;AH$11,0,IF($A115=AH$11,AH$14,SUM(AH112:AH113)))</f>
        <v>534722.22222222248</v>
      </c>
      <c r="AI114" s="34"/>
      <c r="AJ114" s="34">
        <f t="shared" si="660"/>
        <v>4952556.0840000007</v>
      </c>
    </row>
    <row r="115" spans="1:36">
      <c r="A115" s="36">
        <f>+A114+31</f>
        <v>41641</v>
      </c>
      <c r="B115" s="31" t="s">
        <v>74</v>
      </c>
      <c r="C115" s="32">
        <f>IF(OR($A115&lt;C$11,$A115&gt;C$12),0,IF($A115=C$12,-C114,-C$16))</f>
        <v>0</v>
      </c>
      <c r="D115" s="32">
        <f>IF(OR($A115&lt;D$11,$A115&gt;D$12),0,IF($A115=D$12,-D114,-D$16))</f>
        <v>0</v>
      </c>
      <c r="E115" s="32">
        <f>IF(OR($A115&lt;E$11,$A115&gt;E$12),0,IF($A115=E$12,-E114,-E$16))</f>
        <v>0</v>
      </c>
      <c r="F115" s="32">
        <f>IF(OR($A115&lt;F$11,$A115&gt;F$12),0,IF($A115=F$12,-F114,-F$16))</f>
        <v>0</v>
      </c>
      <c r="G115" s="32">
        <f>IF(OR($A115&lt;G$11,$A115&gt;G$12),0,IF($A115=G$12,-G114,-G$16))</f>
        <v>0</v>
      </c>
      <c r="H115" s="32">
        <f>IF(OR($A115&lt;H$11,$A115&gt;H$12),0,IF($A115=H$12,-H114,-H$16))</f>
        <v>0</v>
      </c>
      <c r="I115" s="32">
        <f>IF(OR($A115&lt;I$11,$A115&gt;I$12),0,IF($A115=I$12,-I114,-I$16))</f>
        <v>0</v>
      </c>
      <c r="J115" s="32">
        <f>IF(OR($A115&lt;J$11,$A115&gt;J$12),0,IF($A115=J$12,-J114,-J$16))</f>
        <v>0</v>
      </c>
      <c r="K115" s="32">
        <f>IF(OR($A115&lt;K$11,$A115&gt;K$12),0,IF($A115=K$12,-K114,-K$16))</f>
        <v>0</v>
      </c>
      <c r="L115" s="32">
        <f>IF(OR($A115&lt;L$11,$A115&gt;L$12),0,IF($A115=L$12,-L114,-L$16))</f>
        <v>-1469.26</v>
      </c>
      <c r="M115" s="32">
        <f>IF(OR($A115&lt;M$11,$A115&gt;M$12),0,IF($A115=M$12,-M114,-M$16))</f>
        <v>-1800.99</v>
      </c>
      <c r="N115" s="32">
        <f>IF(OR($A115&lt;N$11,$A115&gt;N$12),0,IF($A115=N$12,-N114,-N$16))</f>
        <v>-416.66</v>
      </c>
      <c r="O115" s="32">
        <f>IF(OR($A115&lt;O$11,$A115&gt;O$12),0,IF($A115=O$12,-O114,-O$16))</f>
        <v>-276.13</v>
      </c>
      <c r="P115" s="32">
        <f>IF(OR($A115&lt;P$11,$A115&gt;P$12),0,IF($A115=P$12,-P114,-P$16))</f>
        <v>-382.23</v>
      </c>
      <c r="Q115" s="32">
        <f>IF(OR($A115&lt;Q$11,$A115&gt;Q$12),0,IF($A115=Q$12,-Q114,-Q$16))</f>
        <v>-148.44</v>
      </c>
      <c r="R115" s="32">
        <f>IF(OR($A115&lt;R$11,$A115&gt;R$12),0,IF($A115=R$12,-R114,-R$16))</f>
        <v>-189.97</v>
      </c>
      <c r="S115" s="32">
        <f>IF(OR($A115&lt;S$11,$A115&gt;S$12),0,IF($A115=S$12,-S114,-S$16))</f>
        <v>0</v>
      </c>
      <c r="T115" s="32">
        <f>IF(OR($A115&lt;T$11,$A115&gt;T$12),0,IF($A115=T$12,-T114,-T$16))</f>
        <v>0</v>
      </c>
      <c r="U115" s="32">
        <f>IF(OR($A115&lt;U$11,$A115&gt;U$12),0,IF($A115=U$12,-U114,-U$16))</f>
        <v>-3019.97</v>
      </c>
      <c r="V115" s="32">
        <f>IF(OR($A115&lt;V$11,$A115&gt;V$12),0,IF($A115=V$12,-V114,-V$16))</f>
        <v>0</v>
      </c>
      <c r="W115" s="32">
        <f>IF(OR($A115&lt;W$11,$A115&gt;W$12),0,IF($A115=W$12,-W114,-W$16))</f>
        <v>-5260.36</v>
      </c>
      <c r="X115" s="32">
        <f>IF(OR($A115&lt;X$11,$A115&gt;X$12),0,IF($A115=X$12,-X114,-X$16))</f>
        <v>-7172.91</v>
      </c>
      <c r="Y115" s="32">
        <f>IF(OR($A115&lt;Y$11,$A115&gt;Y$12),0,IF($A115=Y$12,-Y114,-Y$16))</f>
        <v>-809.76</v>
      </c>
      <c r="Z115" s="32">
        <f>IF(OR($A115&lt;Z$11,$A115&gt;Z$12),0,IF($A115=Z$12,-Z114,-Z$16))</f>
        <v>-619.56255555555549</v>
      </c>
      <c r="AA115" s="32">
        <f>IF(OR($A115&lt;AA$11,$A115&gt;AA$12),0,IF($A115=AA$12,-AA114,-AA$16))</f>
        <v>-2238.71</v>
      </c>
      <c r="AB115" s="32">
        <f>IF(OR($A115&lt;AB$11,$A115&gt;AB$12),0,IF($A115=AB$12,-AB114,-AB$16))</f>
        <v>-4145.22</v>
      </c>
      <c r="AC115" s="32">
        <f>IF(OR($A115&lt;AC$11,$A115&gt;AC$12),0,IF($A115=AC$12,-AC114,-AC$16))</f>
        <v>-3535.02</v>
      </c>
      <c r="AD115" s="32">
        <f>IF(OR($A115&lt;AD$11,$A115&gt;AD$12),0,IF($A115=AD$12,-AD114,-AD$16))</f>
        <v>-1388.8888888888889</v>
      </c>
      <c r="AE115" s="32">
        <f>IF(OR($A115&lt;AE$11,$A115&gt;AE$12),0,IF($A115=AE$12,-AE114,-AE$16))</f>
        <v>-2222.2222222222222</v>
      </c>
      <c r="AF115" s="32">
        <f>IF(OR($A115&lt;AF$11,$A115&gt;AF$12),0,IF($A115=AF$12,-AF114,-AF$16))</f>
        <v>-694.44444444444446</v>
      </c>
      <c r="AG115" s="32">
        <f>IF(OR($A115&lt;AG$11,$A115&gt;AG$12),0,IF($A115=AG$12,-AG114,-AG$16))</f>
        <v>-4166.666666666667</v>
      </c>
      <c r="AH115" s="32">
        <f>IF(OR($A115&lt;AH$11,$A115&gt;AH$12),0,IF($A115=AH$12,-AH114,-AH$16))</f>
        <v>-3055.5555555555557</v>
      </c>
      <c r="AI115" s="33"/>
      <c r="AJ115" s="34">
        <f t="shared" si="660"/>
        <v>-43012.970333333324</v>
      </c>
    </row>
    <row r="116" spans="1:36">
      <c r="A116" s="30">
        <f>A115</f>
        <v>41641</v>
      </c>
      <c r="B116" s="35" t="s">
        <v>75</v>
      </c>
      <c r="C116" s="34">
        <f t="shared" ref="C116:W116" si="694">IF($A117&lt;C$11,0,IF($A117=C$11,C$14,SUM(C114:C115)))</f>
        <v>0</v>
      </c>
      <c r="D116" s="34">
        <f t="shared" si="694"/>
        <v>0</v>
      </c>
      <c r="E116" s="34">
        <f t="shared" si="694"/>
        <v>0</v>
      </c>
      <c r="F116" s="34">
        <f t="shared" si="694"/>
        <v>0</v>
      </c>
      <c r="G116" s="34">
        <f t="shared" si="694"/>
        <v>0</v>
      </c>
      <c r="H116" s="34">
        <f t="shared" si="694"/>
        <v>0</v>
      </c>
      <c r="I116" s="34">
        <f t="shared" si="694"/>
        <v>0</v>
      </c>
      <c r="J116" s="34">
        <f t="shared" si="694"/>
        <v>0</v>
      </c>
      <c r="K116" s="34">
        <f t="shared" si="694"/>
        <v>0</v>
      </c>
      <c r="L116" s="34">
        <f t="shared" si="694"/>
        <v>32323.719999999968</v>
      </c>
      <c r="M116" s="34">
        <f t="shared" si="694"/>
        <v>39621.780000000021</v>
      </c>
      <c r="N116" s="34">
        <f t="shared" si="694"/>
        <v>9166.5200000000041</v>
      </c>
      <c r="O116" s="34">
        <f t="shared" si="694"/>
        <v>6074.8600000000079</v>
      </c>
      <c r="P116" s="34">
        <f t="shared" si="694"/>
        <v>27520.55999999999</v>
      </c>
      <c r="Q116" s="34">
        <f t="shared" si="694"/>
        <v>10687.679999999991</v>
      </c>
      <c r="R116" s="34">
        <f t="shared" si="694"/>
        <v>13677.840000000006</v>
      </c>
      <c r="S116" s="34">
        <f t="shared" si="694"/>
        <v>0</v>
      </c>
      <c r="T116" s="34">
        <f t="shared" si="694"/>
        <v>0</v>
      </c>
      <c r="U116" s="34">
        <f t="shared" si="694"/>
        <v>422795.80000000051</v>
      </c>
      <c r="V116" s="34">
        <f t="shared" si="694"/>
        <v>0</v>
      </c>
      <c r="W116" s="34">
        <f t="shared" si="694"/>
        <v>736450.40000000026</v>
      </c>
      <c r="X116" s="34">
        <f t="shared" ref="X116:AC116" si="695">IF($A117&lt;X$11,0,IF($A117=X$11,X$14,SUM(X114:X115)))</f>
        <v>28691.63999999993</v>
      </c>
      <c r="Y116" s="34">
        <f t="shared" si="695"/>
        <v>58302.720000000023</v>
      </c>
      <c r="Z116" s="34">
        <f>+Z114+Z115</f>
        <v>65673.314777777559</v>
      </c>
      <c r="AA116" s="34">
        <f t="shared" si="695"/>
        <v>237303.25999999995</v>
      </c>
      <c r="AB116" s="34">
        <f t="shared" si="695"/>
        <v>632257.53000000049</v>
      </c>
      <c r="AC116" s="34">
        <f t="shared" si="695"/>
        <v>582606.59999999963</v>
      </c>
      <c r="AD116" s="34">
        <f>IF($A117&lt;AD$11,0,IF($A117=AD$11,AD$14,SUM(AD114:AD115)))</f>
        <v>241666.66666666674</v>
      </c>
      <c r="AE116" s="34">
        <f>IF($A117&lt;AE$11,0,IF($A117=AE$11,AE$14,SUM(AE114:AE115)))</f>
        <v>395555.5555555555</v>
      </c>
      <c r="AF116" s="34">
        <f t="shared" si="683"/>
        <v>95833.333333333372</v>
      </c>
      <c r="AG116" s="34">
        <f t="shared" si="683"/>
        <v>741666.66666666674</v>
      </c>
      <c r="AH116" s="34">
        <f>IF($A117&lt;AH$11,0,IF($A117=AH$11,AH$14,SUM(AH114:AH115)))</f>
        <v>531666.66666666698</v>
      </c>
      <c r="AI116" s="34"/>
      <c r="AJ116" s="34">
        <f t="shared" si="660"/>
        <v>4909543.1136666676</v>
      </c>
    </row>
    <row r="117" spans="1:36">
      <c r="A117" s="36">
        <f>+A116+31</f>
        <v>41672</v>
      </c>
      <c r="B117" s="31" t="s">
        <v>74</v>
      </c>
      <c r="C117" s="32">
        <f>IF(OR($A117&lt;C$11,$A117&gt;C$12),0,IF($A117=C$12,-C116,-C$16))</f>
        <v>0</v>
      </c>
      <c r="D117" s="32">
        <f>IF(OR($A117&lt;D$11,$A117&gt;D$12),0,IF($A117=D$12,-D116,-D$16))</f>
        <v>0</v>
      </c>
      <c r="E117" s="32">
        <f>IF(OR($A117&lt;E$11,$A117&gt;E$12),0,IF($A117=E$12,-E116,-E$16))</f>
        <v>0</v>
      </c>
      <c r="F117" s="32">
        <f>IF(OR($A117&lt;F$11,$A117&gt;F$12),0,IF($A117=F$12,-F116,-F$16))</f>
        <v>0</v>
      </c>
      <c r="G117" s="32">
        <f>IF(OR($A117&lt;G$11,$A117&gt;G$12),0,IF($A117=G$12,-G116,-G$16))</f>
        <v>0</v>
      </c>
      <c r="H117" s="32">
        <f>IF(OR($A117&lt;H$11,$A117&gt;H$12),0,IF($A117=H$12,-H116,-H$16))</f>
        <v>0</v>
      </c>
      <c r="I117" s="32">
        <f>IF(OR($A117&lt;I$11,$A117&gt;I$12),0,IF($A117=I$12,-I116,-I$16))</f>
        <v>0</v>
      </c>
      <c r="J117" s="32">
        <f>IF(OR($A117&lt;J$11,$A117&gt;J$12),0,IF($A117=J$12,-J116,-J$16))</f>
        <v>0</v>
      </c>
      <c r="K117" s="32">
        <f>IF(OR($A117&lt;K$11,$A117&gt;K$12),0,IF($A117=K$12,-K116,-K$16))</f>
        <v>0</v>
      </c>
      <c r="L117" s="32">
        <f>IF(OR($A117&lt;L$11,$A117&gt;L$12),0,IF($A117=L$12,-L116,-L$16))</f>
        <v>-1469.26</v>
      </c>
      <c r="M117" s="32">
        <f>IF(OR($A117&lt;M$11,$A117&gt;M$12),0,IF($A117=M$12,-M116,-M$16))</f>
        <v>-1800.99</v>
      </c>
      <c r="N117" s="32">
        <f>IF(OR($A117&lt;N$11,$A117&gt;N$12),0,IF($A117=N$12,-N116,-N$16))</f>
        <v>-416.66</v>
      </c>
      <c r="O117" s="32">
        <f>IF(OR($A117&lt;O$11,$A117&gt;O$12),0,IF($A117=O$12,-O116,-O$16))</f>
        <v>-276.13</v>
      </c>
      <c r="P117" s="32">
        <f>IF(OR($A117&lt;P$11,$A117&gt;P$12),0,IF($A117=P$12,-P116,-P$16))</f>
        <v>-382.23</v>
      </c>
      <c r="Q117" s="32">
        <f>IF(OR($A117&lt;Q$11,$A117&gt;Q$12),0,IF($A117=Q$12,-Q116,-Q$16))</f>
        <v>-148.44</v>
      </c>
      <c r="R117" s="32">
        <f>IF(OR($A117&lt;R$11,$A117&gt;R$12),0,IF($A117=R$12,-R116,-R$16))</f>
        <v>-189.97</v>
      </c>
      <c r="S117" s="32">
        <f>IF(OR($A117&lt;S$11,$A117&gt;S$12),0,IF($A117=S$12,-S116,-S$16))</f>
        <v>0</v>
      </c>
      <c r="T117" s="32">
        <f>IF(OR($A117&lt;T$11,$A117&gt;T$12),0,IF($A117=T$12,-T116,-T$16))</f>
        <v>0</v>
      </c>
      <c r="U117" s="32">
        <f>IF(OR($A117&lt;U$11,$A117&gt;U$12),0,IF($A117=U$12,-U116,-U$16))</f>
        <v>-3019.97</v>
      </c>
      <c r="V117" s="32">
        <f>IF(OR($A117&lt;V$11,$A117&gt;V$12),0,IF($A117=V$12,-V116,-V$16))</f>
        <v>0</v>
      </c>
      <c r="W117" s="32">
        <f>IF(OR($A117&lt;W$11,$A117&gt;W$12),0,IF($A117=W$12,-W116,-W$16))</f>
        <v>-5260.36</v>
      </c>
      <c r="X117" s="32">
        <f>IF(OR($A117&lt;X$11,$A117&gt;X$12),0,IF($A117=X$12,-X116,-X$16))</f>
        <v>-7172.91</v>
      </c>
      <c r="Y117" s="32">
        <f>IF(OR($A117&lt;Y$11,$A117&gt;Y$12),0,IF($A117=Y$12,-Y116,-Y$16))</f>
        <v>-809.76</v>
      </c>
      <c r="Z117" s="32">
        <f>IF(OR($A117&lt;Z$11,$A117&gt;Z$12),0,IF($A117=Z$12,-Z116,-Z$16))</f>
        <v>-619.56255555555549</v>
      </c>
      <c r="AA117" s="32">
        <f>IF(OR($A117&lt;AA$11,$A117&gt;AA$12),0,IF($A117=AA$12,-AA116,-AA$16))</f>
        <v>-2238.71</v>
      </c>
      <c r="AB117" s="32">
        <f>IF(OR($A117&lt;AB$11,$A117&gt;AB$12),0,IF($A117=AB$12,-AB116,-AB$16))</f>
        <v>-4145.22</v>
      </c>
      <c r="AC117" s="32">
        <f>IF(OR($A117&lt;AC$11,$A117&gt;AC$12),0,IF($A117=AC$12,-AC116,-AC$16))</f>
        <v>-3535.02</v>
      </c>
      <c r="AD117" s="32">
        <f>IF(OR($A117&lt;AD$11,$A117&gt;AD$12),0,IF($A117=AD$12,-AD116,-AD$16))</f>
        <v>-1388.8888888888889</v>
      </c>
      <c r="AE117" s="32">
        <f>IF(OR($A117&lt;AE$11,$A117&gt;AE$12),0,IF($A117=AE$12,-AE116,-AE$16))</f>
        <v>-2222.2222222222222</v>
      </c>
      <c r="AF117" s="32">
        <f>IF(OR($A117&lt;AF$11,$A117&gt;AF$12),0,IF($A117=AF$12,-AF116,-AF$16))</f>
        <v>-694.44444444444446</v>
      </c>
      <c r="AG117" s="32">
        <f>IF(OR($A117&lt;AG$11,$A117&gt;AG$12),0,IF($A117=AG$12,-AG116,-AG$16))</f>
        <v>-4166.666666666667</v>
      </c>
      <c r="AH117" s="32">
        <f>IF(OR($A117&lt;AH$11,$A117&gt;AH$12),0,IF($A117=AH$12,-AH116,-AH$16))</f>
        <v>-3055.5555555555557</v>
      </c>
      <c r="AI117" s="33"/>
      <c r="AJ117" s="34">
        <f t="shared" si="660"/>
        <v>-43012.970333333324</v>
      </c>
    </row>
    <row r="118" spans="1:36">
      <c r="A118" s="30">
        <f>A117</f>
        <v>41672</v>
      </c>
      <c r="B118" s="35" t="s">
        <v>75</v>
      </c>
      <c r="C118" s="34">
        <f t="shared" ref="C118:W118" si="696">IF($A119&lt;C$11,0,IF($A119=C$11,C$14,SUM(C116:C117)))</f>
        <v>0</v>
      </c>
      <c r="D118" s="34">
        <f t="shared" si="696"/>
        <v>0</v>
      </c>
      <c r="E118" s="34">
        <f t="shared" si="696"/>
        <v>0</v>
      </c>
      <c r="F118" s="34">
        <f t="shared" si="696"/>
        <v>0</v>
      </c>
      <c r="G118" s="34">
        <f t="shared" si="696"/>
        <v>0</v>
      </c>
      <c r="H118" s="34">
        <f t="shared" si="696"/>
        <v>0</v>
      </c>
      <c r="I118" s="34">
        <f t="shared" si="696"/>
        <v>0</v>
      </c>
      <c r="J118" s="34">
        <f t="shared" si="696"/>
        <v>0</v>
      </c>
      <c r="K118" s="34">
        <f t="shared" si="696"/>
        <v>0</v>
      </c>
      <c r="L118" s="34">
        <f t="shared" si="696"/>
        <v>30854.45999999997</v>
      </c>
      <c r="M118" s="34">
        <f t="shared" si="696"/>
        <v>37820.790000000023</v>
      </c>
      <c r="N118" s="34">
        <f t="shared" si="696"/>
        <v>8749.8600000000042</v>
      </c>
      <c r="O118" s="34">
        <f t="shared" si="696"/>
        <v>5798.7300000000077</v>
      </c>
      <c r="P118" s="34">
        <f t="shared" si="696"/>
        <v>27138.329999999991</v>
      </c>
      <c r="Q118" s="34">
        <f t="shared" si="696"/>
        <v>10539.239999999991</v>
      </c>
      <c r="R118" s="34">
        <f t="shared" si="696"/>
        <v>13487.870000000006</v>
      </c>
      <c r="S118" s="34">
        <f t="shared" si="696"/>
        <v>0</v>
      </c>
      <c r="T118" s="34">
        <f t="shared" si="696"/>
        <v>0</v>
      </c>
      <c r="U118" s="34">
        <f t="shared" si="696"/>
        <v>419775.83000000054</v>
      </c>
      <c r="V118" s="34">
        <f t="shared" si="696"/>
        <v>0</v>
      </c>
      <c r="W118" s="34">
        <f t="shared" si="696"/>
        <v>731190.04000000027</v>
      </c>
      <c r="X118" s="34">
        <f t="shared" ref="X118:AC118" si="697">IF($A119&lt;X$11,0,IF($A119=X$11,X$14,SUM(X116:X117)))</f>
        <v>21518.72999999993</v>
      </c>
      <c r="Y118" s="34">
        <f t="shared" si="697"/>
        <v>57492.960000000021</v>
      </c>
      <c r="Z118" s="34">
        <f>+Z116+Z117</f>
        <v>65053.752222222007</v>
      </c>
      <c r="AA118" s="34">
        <f t="shared" si="697"/>
        <v>235064.54999999996</v>
      </c>
      <c r="AB118" s="34">
        <f t="shared" si="697"/>
        <v>628112.31000000052</v>
      </c>
      <c r="AC118" s="34">
        <f t="shared" si="697"/>
        <v>579071.57999999961</v>
      </c>
      <c r="AD118" s="34">
        <f>IF($A119&lt;AD$11,0,IF($A119=AD$11,AD$14,SUM(AD116:AD117)))</f>
        <v>240277.77777777787</v>
      </c>
      <c r="AE118" s="34">
        <f>IF($A119&lt;AE$11,0,IF($A119=AE$11,AE$14,SUM(AE116:AE117)))</f>
        <v>393333.33333333326</v>
      </c>
      <c r="AF118" s="34">
        <f t="shared" si="683"/>
        <v>95138.888888888934</v>
      </c>
      <c r="AG118" s="34">
        <f t="shared" si="683"/>
        <v>737500.00000000012</v>
      </c>
      <c r="AH118" s="34">
        <f>IF($A119&lt;AH$11,0,IF($A119=AH$11,AH$14,SUM(AH116:AH117)))</f>
        <v>528611.11111111147</v>
      </c>
      <c r="AI118" s="34"/>
      <c r="AJ118" s="34">
        <f t="shared" si="660"/>
        <v>4866530.1433333345</v>
      </c>
    </row>
    <row r="119" spans="1:36">
      <c r="A119" s="36">
        <f>+A118+31</f>
        <v>41703</v>
      </c>
      <c r="B119" s="31" t="s">
        <v>74</v>
      </c>
      <c r="C119" s="32">
        <f>IF(OR($A119&lt;C$11,$A119&gt;C$12),0,IF($A119=C$12,-C118,-C$16))</f>
        <v>0</v>
      </c>
      <c r="D119" s="32">
        <f>IF(OR($A119&lt;D$11,$A119&gt;D$12),0,IF($A119=D$12,-D118,-D$16))</f>
        <v>0</v>
      </c>
      <c r="E119" s="32">
        <f>IF(OR($A119&lt;E$11,$A119&gt;E$12),0,IF($A119=E$12,-E118,-E$16))</f>
        <v>0</v>
      </c>
      <c r="F119" s="32">
        <f>IF(OR($A119&lt;F$11,$A119&gt;F$12),0,IF($A119=F$12,-F118,-F$16))</f>
        <v>0</v>
      </c>
      <c r="G119" s="32">
        <f>IF(OR($A119&lt;G$11,$A119&gt;G$12),0,IF($A119=G$12,-G118,-G$16))</f>
        <v>0</v>
      </c>
      <c r="H119" s="32">
        <f>IF(OR($A119&lt;H$11,$A119&gt;H$12),0,IF($A119=H$12,-H118,-H$16))</f>
        <v>0</v>
      </c>
      <c r="I119" s="32">
        <f>IF(OR($A119&lt;I$11,$A119&gt;I$12),0,IF($A119=I$12,-I118,-I$16))</f>
        <v>0</v>
      </c>
      <c r="J119" s="32">
        <f>IF(OR($A119&lt;J$11,$A119&gt;J$12),0,IF($A119=J$12,-J118,-J$16))</f>
        <v>0</v>
      </c>
      <c r="K119" s="32">
        <f>IF(OR($A119&lt;K$11,$A119&gt;K$12),0,IF($A119=K$12,-K118,-K$16))</f>
        <v>0</v>
      </c>
      <c r="L119" s="32">
        <f>IF(OR($A119&lt;L$11,$A119&gt;L$12),0,IF($A119=L$12,-L118,-L$16))</f>
        <v>-1469.26</v>
      </c>
      <c r="M119" s="32">
        <f>IF(OR($A119&lt;M$11,$A119&gt;M$12),0,IF($A119=M$12,-M118,-M$16))</f>
        <v>-1800.99</v>
      </c>
      <c r="N119" s="32">
        <f>IF(OR($A119&lt;N$11,$A119&gt;N$12),0,IF($A119=N$12,-N118,-N$16))</f>
        <v>-416.66</v>
      </c>
      <c r="O119" s="32">
        <f>IF(OR($A119&lt;O$11,$A119&gt;O$12),0,IF($A119=O$12,-O118,-O$16))</f>
        <v>-276.13</v>
      </c>
      <c r="P119" s="32">
        <f>IF(OR($A119&lt;P$11,$A119&gt;P$12),0,IF($A119=P$12,-P118,-P$16))</f>
        <v>-382.23</v>
      </c>
      <c r="Q119" s="32">
        <f>IF(OR($A119&lt;Q$11,$A119&gt;Q$12),0,IF($A119=Q$12,-Q118,-Q$16))</f>
        <v>-148.44</v>
      </c>
      <c r="R119" s="32">
        <f>IF(OR($A119&lt;R$11,$A119&gt;R$12),0,IF($A119=R$12,-R118,-R$16))</f>
        <v>-189.97</v>
      </c>
      <c r="S119" s="32">
        <f>IF(OR($A119&lt;S$11,$A119&gt;S$12),0,IF($A119=S$12,-S118,-S$16))</f>
        <v>0</v>
      </c>
      <c r="T119" s="32">
        <f>IF(OR($A119&lt;T$11,$A119&gt;T$12),0,IF($A119=T$12,-T118,-T$16))</f>
        <v>0</v>
      </c>
      <c r="U119" s="32">
        <f>IF(OR($A119&lt;U$11,$A119&gt;U$12),0,IF($A119=U$12,-U118,-U$16))</f>
        <v>-3019.97</v>
      </c>
      <c r="V119" s="32">
        <f>IF(OR($A119&lt;V$11,$A119&gt;V$12),0,IF($A119=V$12,-V118,-V$16))</f>
        <v>0</v>
      </c>
      <c r="W119" s="32">
        <f>IF(OR($A119&lt;W$11,$A119&gt;W$12),0,IF($A119=W$12,-W118,-W$16))</f>
        <v>-5260.36</v>
      </c>
      <c r="X119" s="32">
        <f>IF(OR($A119&lt;X$11,$A119&gt;X$12),0,IF($A119=X$12,-X118,-X$16))</f>
        <v>-7172.91</v>
      </c>
      <c r="Y119" s="32">
        <f>IF(OR($A119&lt;Y$11,$A119&gt;Y$12),0,IF($A119=Y$12,-Y118,-Y$16))</f>
        <v>-809.76</v>
      </c>
      <c r="Z119" s="32">
        <f>IF(OR($A119&lt;Z$11,$A119&gt;Z$12),0,IF($A119=Z$12,-Z118,-Z$16))</f>
        <v>-619.56255555555549</v>
      </c>
      <c r="AA119" s="32">
        <f>IF(OR($A119&lt;AA$11,$A119&gt;AA$12),0,IF($A119=AA$12,-AA118,-AA$16))</f>
        <v>-2238.71</v>
      </c>
      <c r="AB119" s="32">
        <f>IF(OR($A119&lt;AB$11,$A119&gt;AB$12),0,IF($A119=AB$12,-AB118,-AB$16))</f>
        <v>-4145.22</v>
      </c>
      <c r="AC119" s="32">
        <f>IF(OR($A119&lt;AC$11,$A119&gt;AC$12),0,IF($A119=AC$12,-AC118,-AC$16))</f>
        <v>-3535.02</v>
      </c>
      <c r="AD119" s="32">
        <f>IF(OR($A119&lt;AD$11,$A119&gt;AD$12),0,IF($A119=AD$12,-AD118,-AD$16))</f>
        <v>-1388.8888888888889</v>
      </c>
      <c r="AE119" s="32">
        <f>IF(OR($A119&lt;AE$11,$A119&gt;AE$12),0,IF($A119=AE$12,-AE118,-AE$16))</f>
        <v>-2222.2222222222222</v>
      </c>
      <c r="AF119" s="32">
        <f>IF(OR($A119&lt;AF$11,$A119&gt;AF$12),0,IF($A119=AF$12,-AF118,-AF$16))</f>
        <v>-694.44444444444446</v>
      </c>
      <c r="AG119" s="32">
        <f>IF(OR($A119&lt;AG$11,$A119&gt;AG$12),0,IF($A119=AG$12,-AG118,-AG$16))</f>
        <v>-4166.666666666667</v>
      </c>
      <c r="AH119" s="32">
        <f>IF(OR($A119&lt;AH$11,$A119&gt;AH$12),0,IF($A119=AH$12,-AH118,-AH$16))</f>
        <v>-3055.5555555555557</v>
      </c>
      <c r="AI119" s="33"/>
      <c r="AJ119" s="34">
        <f t="shared" si="660"/>
        <v>-43012.970333333324</v>
      </c>
    </row>
    <row r="120" spans="1:36">
      <c r="A120" s="30">
        <f>A119</f>
        <v>41703</v>
      </c>
      <c r="B120" s="35" t="s">
        <v>75</v>
      </c>
      <c r="C120" s="34">
        <f t="shared" ref="C120:W120" si="698">IF($A121&lt;C$11,0,IF($A121=C$11,C$14,SUM(C118:C119)))</f>
        <v>0</v>
      </c>
      <c r="D120" s="34">
        <f t="shared" si="698"/>
        <v>0</v>
      </c>
      <c r="E120" s="34">
        <f t="shared" si="698"/>
        <v>0</v>
      </c>
      <c r="F120" s="34">
        <f t="shared" si="698"/>
        <v>0</v>
      </c>
      <c r="G120" s="34">
        <f t="shared" si="698"/>
        <v>0</v>
      </c>
      <c r="H120" s="34">
        <f t="shared" si="698"/>
        <v>0</v>
      </c>
      <c r="I120" s="34">
        <f t="shared" si="698"/>
        <v>0</v>
      </c>
      <c r="J120" s="34">
        <f t="shared" si="698"/>
        <v>0</v>
      </c>
      <c r="K120" s="34">
        <f t="shared" si="698"/>
        <v>0</v>
      </c>
      <c r="L120" s="34">
        <f t="shared" si="698"/>
        <v>29385.199999999972</v>
      </c>
      <c r="M120" s="34">
        <f t="shared" si="698"/>
        <v>36019.800000000025</v>
      </c>
      <c r="N120" s="34">
        <f t="shared" si="698"/>
        <v>8333.2000000000044</v>
      </c>
      <c r="O120" s="34">
        <f t="shared" si="698"/>
        <v>5522.6000000000076</v>
      </c>
      <c r="P120" s="34">
        <f t="shared" si="698"/>
        <v>26756.099999999991</v>
      </c>
      <c r="Q120" s="34">
        <f t="shared" si="698"/>
        <v>10390.79999999999</v>
      </c>
      <c r="R120" s="34">
        <f t="shared" si="698"/>
        <v>13297.900000000007</v>
      </c>
      <c r="S120" s="34">
        <f t="shared" si="698"/>
        <v>0</v>
      </c>
      <c r="T120" s="34">
        <f t="shared" si="698"/>
        <v>0</v>
      </c>
      <c r="U120" s="34">
        <f t="shared" si="698"/>
        <v>416755.86000000057</v>
      </c>
      <c r="V120" s="34">
        <f t="shared" si="698"/>
        <v>0</v>
      </c>
      <c r="W120" s="34">
        <f t="shared" si="698"/>
        <v>725929.68000000028</v>
      </c>
      <c r="X120" s="34">
        <f t="shared" ref="X120:AC120" si="699">IF($A121&lt;X$11,0,IF($A121=X$11,X$14,SUM(X118:X119)))</f>
        <v>14345.819999999931</v>
      </c>
      <c r="Y120" s="34">
        <f t="shared" si="699"/>
        <v>56683.200000000019</v>
      </c>
      <c r="Z120" s="34">
        <f>+Z118+Z119</f>
        <v>64434.189666666454</v>
      </c>
      <c r="AA120" s="34">
        <f t="shared" si="699"/>
        <v>232825.83999999997</v>
      </c>
      <c r="AB120" s="34">
        <f t="shared" si="699"/>
        <v>623967.09000000055</v>
      </c>
      <c r="AC120" s="34">
        <f t="shared" si="699"/>
        <v>575536.55999999959</v>
      </c>
      <c r="AD120" s="34">
        <f>IF($A121&lt;AD$11,0,IF($A121=AD$11,AD$14,SUM(AD118:AD119)))</f>
        <v>238888.88888888899</v>
      </c>
      <c r="AE120" s="34">
        <f>IF($A121&lt;AE$11,0,IF($A121=AE$11,AE$14,SUM(AE118:AE119)))</f>
        <v>391111.11111111101</v>
      </c>
      <c r="AF120" s="34">
        <f t="shared" si="683"/>
        <v>94444.444444444496</v>
      </c>
      <c r="AG120" s="34">
        <f t="shared" si="683"/>
        <v>733333.33333333349</v>
      </c>
      <c r="AH120" s="34">
        <f>IF($A121&lt;AH$11,0,IF($A121=AH$11,AH$14,SUM(AH118:AH119)))</f>
        <v>525555.55555555597</v>
      </c>
      <c r="AI120" s="34"/>
      <c r="AJ120" s="34">
        <f t="shared" si="660"/>
        <v>4823517.1730000013</v>
      </c>
    </row>
    <row r="121" spans="1:36">
      <c r="A121" s="36">
        <f>+A120+31</f>
        <v>41734</v>
      </c>
      <c r="B121" s="31" t="s">
        <v>74</v>
      </c>
      <c r="C121" s="32">
        <f>IF(OR($A121&lt;C$11,$A121&gt;C$12),0,IF($A121=C$12,-C120,-C$16))</f>
        <v>0</v>
      </c>
      <c r="D121" s="32">
        <f>IF(OR($A121&lt;D$11,$A121&gt;D$12),0,IF($A121=D$12,-D120,-D$16))</f>
        <v>0</v>
      </c>
      <c r="E121" s="32">
        <f>IF(OR($A121&lt;E$11,$A121&gt;E$12),0,IF($A121=E$12,-E120,-E$16))</f>
        <v>0</v>
      </c>
      <c r="F121" s="32">
        <f>IF(OR($A121&lt;F$11,$A121&gt;F$12),0,IF($A121=F$12,-F120,-F$16))</f>
        <v>0</v>
      </c>
      <c r="G121" s="32">
        <f>IF(OR($A121&lt;G$11,$A121&gt;G$12),0,IF($A121=G$12,-G120,-G$16))</f>
        <v>0</v>
      </c>
      <c r="H121" s="32">
        <f>IF(OR($A121&lt;H$11,$A121&gt;H$12),0,IF($A121=H$12,-H120,-H$16))</f>
        <v>0</v>
      </c>
      <c r="I121" s="32">
        <f>IF(OR($A121&lt;I$11,$A121&gt;I$12),0,IF($A121=I$12,-I120,-I$16))</f>
        <v>0</v>
      </c>
      <c r="J121" s="32">
        <f>IF(OR($A121&lt;J$11,$A121&gt;J$12),0,IF($A121=J$12,-J120,-J$16))</f>
        <v>0</v>
      </c>
      <c r="K121" s="32">
        <f>IF(OR($A121&lt;K$11,$A121&gt;K$12),0,IF($A121=K$12,-K120,-K$16))</f>
        <v>0</v>
      </c>
      <c r="L121" s="32">
        <f>IF(OR($A121&lt;L$11,$A121&gt;L$12),0,IF($A121=L$12,-L120,-L$16))</f>
        <v>-1469.26</v>
      </c>
      <c r="M121" s="32">
        <f>IF(OR($A121&lt;M$11,$A121&gt;M$12),0,IF($A121=M$12,-M120,-M$16))</f>
        <v>-1800.99</v>
      </c>
      <c r="N121" s="32">
        <f>IF(OR($A121&lt;N$11,$A121&gt;N$12),0,IF($A121=N$12,-N120,-N$16))</f>
        <v>-416.66</v>
      </c>
      <c r="O121" s="32">
        <f>IF(OR($A121&lt;O$11,$A121&gt;O$12),0,IF($A121=O$12,-O120,-O$16))</f>
        <v>-276.13</v>
      </c>
      <c r="P121" s="32">
        <f>IF(OR($A121&lt;P$11,$A121&gt;P$12),0,IF($A121=P$12,-P120,-P$16))</f>
        <v>-382.23</v>
      </c>
      <c r="Q121" s="32">
        <f>IF(OR($A121&lt;Q$11,$A121&gt;Q$12),0,IF($A121=Q$12,-Q120,-Q$16))</f>
        <v>-148.44</v>
      </c>
      <c r="R121" s="32">
        <f>IF(OR($A121&lt;R$11,$A121&gt;R$12),0,IF($A121=R$12,-R120,-R$16))</f>
        <v>-189.97</v>
      </c>
      <c r="S121" s="32">
        <f>IF(OR($A121&lt;S$11,$A121&gt;S$12),0,IF($A121=S$12,-S120,-S$16))</f>
        <v>0</v>
      </c>
      <c r="T121" s="32">
        <f>IF(OR($A121&lt;T$11,$A121&gt;T$12),0,IF($A121=T$12,-T120,-T$16))</f>
        <v>0</v>
      </c>
      <c r="U121" s="32">
        <f>IF(OR($A121&lt;U$11,$A121&gt;U$12),0,IF($A121=U$12,-U120,-U$16))</f>
        <v>-3019.97</v>
      </c>
      <c r="V121" s="32">
        <f>IF(OR($A121&lt;V$11,$A121&gt;V$12),0,IF($A121=V$12,-V120,-V$16))</f>
        <v>0</v>
      </c>
      <c r="W121" s="32">
        <f>IF(OR($A121&lt;W$11,$A121&gt;W$12),0,IF($A121=W$12,-W120,-W$16))</f>
        <v>-5260.36</v>
      </c>
      <c r="X121" s="32">
        <f>IF(OR($A121&lt;X$11,$A121&gt;X$12),0,IF($A121=X$12,-X120,-X$16))</f>
        <v>-7172.91</v>
      </c>
      <c r="Y121" s="32">
        <f>IF(OR($A121&lt;Y$11,$A121&gt;Y$12),0,IF($A121=Y$12,-Y120,-Y$16))</f>
        <v>-809.76</v>
      </c>
      <c r="Z121" s="32">
        <f>IF(OR($A121&lt;Z$11,$A121&gt;Z$12),0,IF($A121=Z$12,-Z120,-Z$16))</f>
        <v>-619.56255555555549</v>
      </c>
      <c r="AA121" s="32">
        <f>IF(OR($A121&lt;AA$11,$A121&gt;AA$12),0,IF($A121=AA$12,-AA120,-AA$16))</f>
        <v>-2238.71</v>
      </c>
      <c r="AB121" s="32">
        <f>IF(OR($A121&lt;AB$11,$A121&gt;AB$12),0,IF($A121=AB$12,-AB120,-AB$16))</f>
        <v>-4145.22</v>
      </c>
      <c r="AC121" s="32">
        <f>IF(OR($A121&lt;AC$11,$A121&gt;AC$12),0,IF($A121=AC$12,-AC120,-AC$16))</f>
        <v>-3535.02</v>
      </c>
      <c r="AD121" s="32">
        <f>IF(OR($A121&lt;AD$11,$A121&gt;AD$12),0,IF($A121=AD$12,-AD120,-AD$16))</f>
        <v>-1388.8888888888889</v>
      </c>
      <c r="AE121" s="32">
        <f>IF(OR($A121&lt;AE$11,$A121&gt;AE$12),0,IF($A121=AE$12,-AE120,-AE$16))</f>
        <v>-2222.2222222222222</v>
      </c>
      <c r="AF121" s="32">
        <f>IF(OR($A121&lt;AF$11,$A121&gt;AF$12),0,IF($A121=AF$12,-AF120,-AF$16))</f>
        <v>-694.44444444444446</v>
      </c>
      <c r="AG121" s="32">
        <f>IF(OR($A121&lt;AG$11,$A121&gt;AG$12),0,IF($A121=AG$12,-AG120,-AG$16))</f>
        <v>-4166.666666666667</v>
      </c>
      <c r="AH121" s="32">
        <f>IF(OR($A121&lt;AH$11,$A121&gt;AH$12),0,IF($A121=AH$12,-AH120,-AH$16))</f>
        <v>-3055.5555555555557</v>
      </c>
      <c r="AI121" s="33"/>
      <c r="AJ121" s="34">
        <f t="shared" si="660"/>
        <v>-43012.970333333324</v>
      </c>
    </row>
    <row r="122" spans="1:36">
      <c r="A122" s="30">
        <f>A121</f>
        <v>41734</v>
      </c>
      <c r="B122" s="35" t="s">
        <v>75</v>
      </c>
      <c r="C122" s="34">
        <f t="shared" ref="C122:W122" si="700">IF($A123&lt;C$11,0,IF($A123=C$11,C$14,SUM(C120:C121)))</f>
        <v>0</v>
      </c>
      <c r="D122" s="34">
        <f t="shared" si="700"/>
        <v>0</v>
      </c>
      <c r="E122" s="34">
        <f t="shared" si="700"/>
        <v>0</v>
      </c>
      <c r="F122" s="34">
        <f t="shared" si="700"/>
        <v>0</v>
      </c>
      <c r="G122" s="34">
        <f t="shared" si="700"/>
        <v>0</v>
      </c>
      <c r="H122" s="34">
        <f t="shared" si="700"/>
        <v>0</v>
      </c>
      <c r="I122" s="34">
        <f t="shared" si="700"/>
        <v>0</v>
      </c>
      <c r="J122" s="34">
        <f t="shared" si="700"/>
        <v>0</v>
      </c>
      <c r="K122" s="34">
        <f t="shared" si="700"/>
        <v>0</v>
      </c>
      <c r="L122" s="34">
        <f t="shared" si="700"/>
        <v>27915.939999999973</v>
      </c>
      <c r="M122" s="34">
        <f t="shared" si="700"/>
        <v>34218.810000000027</v>
      </c>
      <c r="N122" s="34">
        <f t="shared" si="700"/>
        <v>7916.5400000000045</v>
      </c>
      <c r="O122" s="34">
        <f t="shared" si="700"/>
        <v>5246.4700000000075</v>
      </c>
      <c r="P122" s="34">
        <f t="shared" si="700"/>
        <v>26373.869999999992</v>
      </c>
      <c r="Q122" s="34">
        <f t="shared" si="700"/>
        <v>10242.35999999999</v>
      </c>
      <c r="R122" s="34">
        <f t="shared" si="700"/>
        <v>13107.930000000008</v>
      </c>
      <c r="S122" s="34">
        <f t="shared" si="700"/>
        <v>0</v>
      </c>
      <c r="T122" s="34">
        <f t="shared" si="700"/>
        <v>0</v>
      </c>
      <c r="U122" s="34">
        <f t="shared" si="700"/>
        <v>413735.8900000006</v>
      </c>
      <c r="V122" s="34">
        <f t="shared" si="700"/>
        <v>0</v>
      </c>
      <c r="W122" s="34">
        <f t="shared" si="700"/>
        <v>720669.3200000003</v>
      </c>
      <c r="X122" s="34">
        <f t="shared" ref="X122:AC122" si="701">IF($A123&lt;X$11,0,IF($A123=X$11,X$14,SUM(X120:X121)))</f>
        <v>7172.9099999999307</v>
      </c>
      <c r="Y122" s="34">
        <f t="shared" si="701"/>
        <v>55873.440000000017</v>
      </c>
      <c r="Z122" s="34">
        <f>+Z120+Z121</f>
        <v>63814.627111110902</v>
      </c>
      <c r="AA122" s="34">
        <f t="shared" si="701"/>
        <v>230587.12999999998</v>
      </c>
      <c r="AB122" s="34">
        <f t="shared" si="701"/>
        <v>619821.87000000058</v>
      </c>
      <c r="AC122" s="34">
        <f t="shared" si="701"/>
        <v>572001.53999999957</v>
      </c>
      <c r="AD122" s="34">
        <f>IF($A123&lt;AD$11,0,IF($A123=AD$11,AD$14,SUM(AD120:AD121)))</f>
        <v>237500.00000000012</v>
      </c>
      <c r="AE122" s="34">
        <f>IF($A123&lt;AE$11,0,IF($A123=AE$11,AE$14,SUM(AE120:AE121)))</f>
        <v>388888.88888888876</v>
      </c>
      <c r="AF122" s="34">
        <f t="shared" ref="AF122:AI126" si="702">IF($A123&lt;AF$11,0,IF($A123=AF$11,AF$14,SUM(AF120:AF121)))</f>
        <v>93750.000000000058</v>
      </c>
      <c r="AG122" s="34">
        <f t="shared" si="702"/>
        <v>729166.66666666686</v>
      </c>
      <c r="AH122" s="34">
        <f>IF($A123&lt;AH$11,0,IF($A123=AH$11,AH$14,SUM(AH120:AH121)))</f>
        <v>522500.00000000041</v>
      </c>
      <c r="AI122" s="34"/>
      <c r="AJ122" s="34">
        <f t="shared" si="660"/>
        <v>4780504.2026666673</v>
      </c>
    </row>
    <row r="123" spans="1:36">
      <c r="A123" s="36">
        <f>+A122+30</f>
        <v>41764</v>
      </c>
      <c r="B123" s="31" t="s">
        <v>74</v>
      </c>
      <c r="C123" s="32">
        <f>IF(OR($A123&lt;C$11,$A123&gt;C$12),0,IF($A123=C$12,-C122,-C$16))</f>
        <v>0</v>
      </c>
      <c r="D123" s="32">
        <f>IF(OR($A123&lt;D$11,$A123&gt;D$12),0,IF($A123=D$12,-D122,-D$16))</f>
        <v>0</v>
      </c>
      <c r="E123" s="32">
        <f>IF(OR($A123&lt;E$11,$A123&gt;E$12),0,IF($A123=E$12,-E122,-E$16))</f>
        <v>0</v>
      </c>
      <c r="F123" s="32">
        <f>IF(OR($A123&lt;F$11,$A123&gt;F$12),0,IF($A123=F$12,-F122,-F$16))</f>
        <v>0</v>
      </c>
      <c r="G123" s="32">
        <f>IF(OR($A123&lt;G$11,$A123&gt;G$12),0,IF($A123=G$12,-G122,-G$16))</f>
        <v>0</v>
      </c>
      <c r="H123" s="32">
        <f>IF(OR($A123&lt;H$11,$A123&gt;H$12),0,IF($A123=H$12,-H122,-H$16))</f>
        <v>0</v>
      </c>
      <c r="I123" s="32">
        <f>IF(OR($A123&lt;I$11,$A123&gt;I$12),0,IF($A123=I$12,-I122,-I$16))</f>
        <v>0</v>
      </c>
      <c r="J123" s="32">
        <f>IF(OR($A123&lt;J$11,$A123&gt;J$12),0,IF($A123=J$12,-J122,-J$16))</f>
        <v>0</v>
      </c>
      <c r="K123" s="32">
        <f>IF(OR($A123&lt;K$11,$A123&gt;K$12),0,IF($A123=K$12,-K122,-K$16))</f>
        <v>0</v>
      </c>
      <c r="L123" s="32">
        <f>IF(OR($A123&lt;L$11,$A123&gt;L$12),0,IF($A123=L$12,-L122,-L$16))</f>
        <v>-1469.26</v>
      </c>
      <c r="M123" s="32">
        <f>IF(OR($A123&lt;M$11,$A123&gt;M$12),0,IF($A123=M$12,-M122,-M$16))</f>
        <v>-1800.99</v>
      </c>
      <c r="N123" s="32">
        <f>IF(OR($A123&lt;N$11,$A123&gt;N$12),0,IF($A123=N$12,-N122,-N$16))</f>
        <v>-416.66</v>
      </c>
      <c r="O123" s="32">
        <f>IF(OR($A123&lt;O$11,$A123&gt;O$12),0,IF($A123=O$12,-O122,-O$16))</f>
        <v>-276.13</v>
      </c>
      <c r="P123" s="32">
        <f>IF(OR($A123&lt;P$11,$A123&gt;P$12),0,IF($A123=P$12,-P122,-P$16))</f>
        <v>-382.23</v>
      </c>
      <c r="Q123" s="32">
        <f>IF(OR($A123&lt;Q$11,$A123&gt;Q$12),0,IF($A123=Q$12,-Q122,-Q$16))</f>
        <v>-148.44</v>
      </c>
      <c r="R123" s="32">
        <f>IF(OR($A123&lt;R$11,$A123&gt;R$12),0,IF($A123=R$12,-R122,-R$16))</f>
        <v>-189.97</v>
      </c>
      <c r="S123" s="32">
        <f>IF(OR($A123&lt;S$11,$A123&gt;S$12),0,IF($A123=S$12,-S122,-S$16))</f>
        <v>0</v>
      </c>
      <c r="T123" s="32">
        <f>IF(OR($A123&lt;T$11,$A123&gt;T$12),0,IF($A123=T$12,-T122,-T$16))</f>
        <v>0</v>
      </c>
      <c r="U123" s="32">
        <f>IF(OR($A123&lt;U$11,$A123&gt;U$12),0,IF($A123=U$12,-U122,-U$16))</f>
        <v>-3019.97</v>
      </c>
      <c r="V123" s="32">
        <f>IF(OR($A123&lt;V$11,$A123&gt;V$12),0,IF($A123=V$12,-V122,-V$16))</f>
        <v>0</v>
      </c>
      <c r="W123" s="32">
        <f>IF(OR($A123&lt;W$11,$A123&gt;W$12),0,IF($A123=W$12,-W122,-W$16))</f>
        <v>-5260.36</v>
      </c>
      <c r="X123" s="32">
        <f>IF(OR($A123&lt;X$11,$A123&gt;X$12),0,IF($A123=X$12,-X122,-X$16))</f>
        <v>-7172.91</v>
      </c>
      <c r="Y123" s="32">
        <f>IF(OR($A123&lt;Y$11,$A123&gt;Y$12),0,IF($A123=Y$12,-Y122,-Y$16))</f>
        <v>-809.76</v>
      </c>
      <c r="Z123" s="32">
        <f>IF(OR($A123&lt;Z$11,$A123&gt;Z$12),0,IF($A123=Z$12,-Z122,-Z$16))</f>
        <v>-619.56255555555549</v>
      </c>
      <c r="AA123" s="32">
        <f>IF(OR($A123&lt;AA$11,$A123&gt;AA$12),0,IF($A123=AA$12,-AA122,-AA$16))</f>
        <v>-2238.71</v>
      </c>
      <c r="AB123" s="32">
        <f>IF(OR($A123&lt;AB$11,$A123&gt;AB$12),0,IF($A123=AB$12,-AB122,-AB$16))</f>
        <v>-4145.22</v>
      </c>
      <c r="AC123" s="32">
        <f>IF(OR($A123&lt;AC$11,$A123&gt;AC$12),0,IF($A123=AC$12,-AC122,-AC$16))</f>
        <v>-3535.02</v>
      </c>
      <c r="AD123" s="32">
        <f>IF(OR($A123&lt;AD$11,$A123&gt;AD$12),0,IF($A123=AD$12,-AD122,-AD$16))</f>
        <v>-1388.8888888888889</v>
      </c>
      <c r="AE123" s="32">
        <f>IF(OR($A123&lt;AE$11,$A123&gt;AE$12),0,IF($A123=AE$12,-AE122,-AE$16))</f>
        <v>-2222.2222222222222</v>
      </c>
      <c r="AF123" s="32">
        <f>IF(OR($A123&lt;AF$11,$A123&gt;AF$12),0,IF($A123=AF$12,-AF122,-AF$16))</f>
        <v>-694.44444444444446</v>
      </c>
      <c r="AG123" s="32">
        <f>IF(OR($A123&lt;AG$11,$A123&gt;AG$12),0,IF($A123=AG$12,-AG122,-AG$16))</f>
        <v>-4166.666666666667</v>
      </c>
      <c r="AH123" s="32">
        <f>IF(OR($A123&lt;AH$11,$A123&gt;AH$12),0,IF($A123=AH$12,-AH122,-AH$16))</f>
        <v>-3055.5555555555557</v>
      </c>
      <c r="AI123" s="33"/>
      <c r="AJ123" s="34">
        <f t="shared" si="660"/>
        <v>-43012.970333333324</v>
      </c>
    </row>
    <row r="124" spans="1:36">
      <c r="A124" s="30">
        <f>A123</f>
        <v>41764</v>
      </c>
      <c r="B124" s="35" t="s">
        <v>75</v>
      </c>
      <c r="C124" s="34">
        <f t="shared" ref="C124:W124" si="703">IF($A125&lt;C$11,0,IF($A125=C$11,C$14,SUM(C122:C123)))</f>
        <v>0</v>
      </c>
      <c r="D124" s="34">
        <f t="shared" si="703"/>
        <v>0</v>
      </c>
      <c r="E124" s="34">
        <f t="shared" si="703"/>
        <v>0</v>
      </c>
      <c r="F124" s="34">
        <f t="shared" si="703"/>
        <v>0</v>
      </c>
      <c r="G124" s="34">
        <f t="shared" si="703"/>
        <v>0</v>
      </c>
      <c r="H124" s="34">
        <f t="shared" si="703"/>
        <v>0</v>
      </c>
      <c r="I124" s="34">
        <f t="shared" si="703"/>
        <v>0</v>
      </c>
      <c r="J124" s="34">
        <f t="shared" si="703"/>
        <v>0</v>
      </c>
      <c r="K124" s="34">
        <f t="shared" si="703"/>
        <v>0</v>
      </c>
      <c r="L124" s="34">
        <f t="shared" si="703"/>
        <v>26446.679999999975</v>
      </c>
      <c r="M124" s="34">
        <f t="shared" si="703"/>
        <v>32417.820000000025</v>
      </c>
      <c r="N124" s="34">
        <f t="shared" si="703"/>
        <v>7499.8800000000047</v>
      </c>
      <c r="O124" s="34">
        <f t="shared" si="703"/>
        <v>4970.3400000000074</v>
      </c>
      <c r="P124" s="34">
        <f t="shared" si="703"/>
        <v>25991.639999999992</v>
      </c>
      <c r="Q124" s="34">
        <f t="shared" si="703"/>
        <v>10093.919999999989</v>
      </c>
      <c r="R124" s="34">
        <f t="shared" si="703"/>
        <v>12917.960000000008</v>
      </c>
      <c r="S124" s="34">
        <f t="shared" si="703"/>
        <v>0</v>
      </c>
      <c r="T124" s="34">
        <f t="shared" si="703"/>
        <v>0</v>
      </c>
      <c r="U124" s="34">
        <f t="shared" si="703"/>
        <v>410715.92000000062</v>
      </c>
      <c r="V124" s="34">
        <f t="shared" si="703"/>
        <v>0</v>
      </c>
      <c r="W124" s="34">
        <f t="shared" si="703"/>
        <v>715408.96000000031</v>
      </c>
      <c r="X124" s="34">
        <f t="shared" ref="X124:AC124" si="704">IF($A125&lt;X$11,0,IF($A125=X$11,X$14,SUM(X122:X123)))</f>
        <v>-6.9121597334742546E-11</v>
      </c>
      <c r="Y124" s="34">
        <f t="shared" si="704"/>
        <v>55063.680000000015</v>
      </c>
      <c r="Z124" s="34">
        <f>+Z122+Z123</f>
        <v>63195.064555555349</v>
      </c>
      <c r="AA124" s="34">
        <f t="shared" si="704"/>
        <v>228348.41999999998</v>
      </c>
      <c r="AB124" s="34">
        <f t="shared" si="704"/>
        <v>615676.65000000061</v>
      </c>
      <c r="AC124" s="34">
        <f t="shared" si="704"/>
        <v>568466.51999999955</v>
      </c>
      <c r="AD124" s="34">
        <f>IF($A125&lt;AD$11,0,IF($A125=AD$11,AD$14,SUM(AD122:AD123)))</f>
        <v>236111.11111111124</v>
      </c>
      <c r="AE124" s="34">
        <f>IF($A125&lt;AE$11,0,IF($A125=AE$11,AE$14,SUM(AE122:AE123)))</f>
        <v>386666.66666666651</v>
      </c>
      <c r="AF124" s="34">
        <f t="shared" si="702"/>
        <v>93055.55555555562</v>
      </c>
      <c r="AG124" s="34">
        <f t="shared" si="702"/>
        <v>725000.00000000023</v>
      </c>
      <c r="AH124" s="34">
        <f>IF($A125&lt;AH$11,0,IF($A125=AH$11,AH$14,SUM(AH122:AH123)))</f>
        <v>519444.44444444485</v>
      </c>
      <c r="AI124" s="34">
        <f>+AI14</f>
        <v>400000</v>
      </c>
      <c r="AJ124" s="34">
        <f t="shared" si="660"/>
        <v>5137491.2323333342</v>
      </c>
    </row>
    <row r="125" spans="1:36">
      <c r="A125" s="36">
        <f>+A124+31</f>
        <v>41795</v>
      </c>
      <c r="B125" s="31" t="s">
        <v>74</v>
      </c>
      <c r="C125" s="32">
        <f>IF(OR($A125&lt;C$11,$A125&gt;C$12),0,IF($A125=C$12,-C124,-C$16))</f>
        <v>0</v>
      </c>
      <c r="D125" s="32">
        <f>IF(OR($A125&lt;D$11,$A125&gt;D$12),0,IF($A125=D$12,-D124,-D$16))</f>
        <v>0</v>
      </c>
      <c r="E125" s="32">
        <f>IF(OR($A125&lt;E$11,$A125&gt;E$12),0,IF($A125=E$12,-E124,-E$16))</f>
        <v>0</v>
      </c>
      <c r="F125" s="32">
        <f>IF(OR($A125&lt;F$11,$A125&gt;F$12),0,IF($A125=F$12,-F124,-F$16))</f>
        <v>0</v>
      </c>
      <c r="G125" s="32">
        <f>IF(OR($A125&lt;G$11,$A125&gt;G$12),0,IF($A125=G$12,-G124,-G$16))</f>
        <v>0</v>
      </c>
      <c r="H125" s="32">
        <f>IF(OR($A125&lt;H$11,$A125&gt;H$12),0,IF($A125=H$12,-H124,-H$16))</f>
        <v>0</v>
      </c>
      <c r="I125" s="32">
        <f>IF(OR($A125&lt;I$11,$A125&gt;I$12),0,IF($A125=I$12,-I124,-I$16))</f>
        <v>0</v>
      </c>
      <c r="J125" s="32">
        <f>IF(OR($A125&lt;J$11,$A125&gt;J$12),0,IF($A125=J$12,-J124,-J$16))</f>
        <v>0</v>
      </c>
      <c r="K125" s="32">
        <f>IF(OR($A125&lt;K$11,$A125&gt;K$12),0,IF($A125=K$12,-K124,-K$16))</f>
        <v>0</v>
      </c>
      <c r="L125" s="32">
        <f>IF(OR($A125&lt;L$11,$A125&gt;L$12),0,IF($A125=L$12,-L124,-L$16))</f>
        <v>-1469.26</v>
      </c>
      <c r="M125" s="32">
        <f>IF(OR($A125&lt;M$11,$A125&gt;M$12),0,IF($A125=M$12,-M124,-M$16))</f>
        <v>-1800.99</v>
      </c>
      <c r="N125" s="32">
        <f>IF(OR($A125&lt;N$11,$A125&gt;N$12),0,IF($A125=N$12,-N124,-N$16))</f>
        <v>-416.66</v>
      </c>
      <c r="O125" s="32">
        <f>IF(OR($A125&lt;O$11,$A125&gt;O$12),0,IF($A125=O$12,-O124,-O$16))</f>
        <v>-276.13</v>
      </c>
      <c r="P125" s="32">
        <f>IF(OR($A125&lt;P$11,$A125&gt;P$12),0,IF($A125=P$12,-P124,-P$16))</f>
        <v>-382.23</v>
      </c>
      <c r="Q125" s="32">
        <f>IF(OR($A125&lt;Q$11,$A125&gt;Q$12),0,IF($A125=Q$12,-Q124,-Q$16))</f>
        <v>-148.44</v>
      </c>
      <c r="R125" s="32">
        <f>IF(OR($A125&lt;R$11,$A125&gt;R$12),0,IF($A125=R$12,-R124,-R$16))</f>
        <v>-189.97</v>
      </c>
      <c r="S125" s="32">
        <f>IF(OR($A125&lt;S$11,$A125&gt;S$12),0,IF($A125=S$12,-S124,-S$16))</f>
        <v>0</v>
      </c>
      <c r="T125" s="32">
        <f>IF(OR($A125&lt;T$11,$A125&gt;T$12),0,IF($A125=T$12,-T124,-T$16))</f>
        <v>0</v>
      </c>
      <c r="U125" s="32">
        <f>IF(OR($A125&lt;U$11,$A125&gt;U$12),0,IF($A125=U$12,-U124,-U$16))</f>
        <v>-3019.97</v>
      </c>
      <c r="V125" s="32">
        <f>IF(OR($A125&lt;V$11,$A125&gt;V$12),0,IF($A125=V$12,-V124,-V$16))</f>
        <v>0</v>
      </c>
      <c r="W125" s="32">
        <f>IF(OR($A125&lt;W$11,$A125&gt;W$12),0,IF($A125=W$12,-W124,-W$16))</f>
        <v>-5260.36</v>
      </c>
      <c r="X125" s="32">
        <f>IF(OR($A125&lt;X$11,$A125&gt;X$12),0,IF($A125=X$12,-X124,-X$16))</f>
        <v>0</v>
      </c>
      <c r="Y125" s="32">
        <f>IF(OR($A125&lt;Y$11,$A125&gt;Y$12),0,IF($A125=Y$12,-Y124,-Y$16))</f>
        <v>-809.76</v>
      </c>
      <c r="Z125" s="32">
        <f>IF(OR($A125&lt;Z$11,$A125&gt;Z$12),0,IF($A125=Z$12,-Z124,-Z$16))</f>
        <v>-619.56255555555549</v>
      </c>
      <c r="AA125" s="32">
        <f>IF(OR($A125&lt;AA$11,$A125&gt;AA$12),0,IF($A125=AA$12,-AA124,-AA$16))</f>
        <v>-2238.71</v>
      </c>
      <c r="AB125" s="32">
        <f>IF(OR($A125&lt;AB$11,$A125&gt;AB$12),0,IF($A125=AB$12,-AB124,-AB$16))</f>
        <v>-4145.22</v>
      </c>
      <c r="AC125" s="32">
        <f>IF(OR($A125&lt;AC$11,$A125&gt;AC$12),0,IF($A125=AC$12,-AC124,-AC$16))</f>
        <v>-3535.02</v>
      </c>
      <c r="AD125" s="32">
        <f>IF(OR($A125&lt;AD$11,$A125&gt;AD$12),0,IF($A125=AD$12,-AD124,-AD$16))</f>
        <v>-1388.8888888888889</v>
      </c>
      <c r="AE125" s="32">
        <f>IF(OR($A125&lt;AE$11,$A125&gt;AE$12),0,IF($A125=AE$12,-AE124,-AE$16))</f>
        <v>-2222.2222222222222</v>
      </c>
      <c r="AF125" s="32">
        <f>IF(OR($A125&lt;AF$11,$A125&gt;AF$12),0,IF($A125=AF$12,-AF124,-AF$16))</f>
        <v>-694.44444444444446</v>
      </c>
      <c r="AG125" s="32">
        <f>IF(OR($A125&lt;AG$11,$A125&gt;AG$12),0,IF($A125=AG$12,-AG124,-AG$16))</f>
        <v>-4166.666666666667</v>
      </c>
      <c r="AH125" s="32">
        <f>IF(OR($A125&lt;AH$11,$A125&gt;AH$12),0,IF($A125=AH$12,-AH124,-AH$16))</f>
        <v>-3055.5555555555557</v>
      </c>
      <c r="AI125" s="32">
        <f>IF(OR($A125&lt;AI$11,$A125&gt;AI$12),0,IF($A125=AI$12,-AI124,-AI$16))</f>
        <v>-2222.2222222222222</v>
      </c>
      <c r="AJ125" s="34">
        <f t="shared" si="660"/>
        <v>-38062.282555555554</v>
      </c>
    </row>
    <row r="126" spans="1:36">
      <c r="A126" s="30">
        <f>A125</f>
        <v>41795</v>
      </c>
      <c r="B126" s="35" t="s">
        <v>75</v>
      </c>
      <c r="C126" s="34">
        <f t="shared" ref="C126:W126" si="705">IF($A127&lt;C$11,0,IF($A127=C$11,C$14,SUM(C124:C125)))</f>
        <v>0</v>
      </c>
      <c r="D126" s="34">
        <f t="shared" si="705"/>
        <v>0</v>
      </c>
      <c r="E126" s="34">
        <f t="shared" si="705"/>
        <v>0</v>
      </c>
      <c r="F126" s="34">
        <f t="shared" si="705"/>
        <v>0</v>
      </c>
      <c r="G126" s="34">
        <f t="shared" si="705"/>
        <v>0</v>
      </c>
      <c r="H126" s="34">
        <f t="shared" si="705"/>
        <v>0</v>
      </c>
      <c r="I126" s="34">
        <f t="shared" si="705"/>
        <v>0</v>
      </c>
      <c r="J126" s="34">
        <f t="shared" si="705"/>
        <v>0</v>
      </c>
      <c r="K126" s="34">
        <f t="shared" si="705"/>
        <v>0</v>
      </c>
      <c r="L126" s="34">
        <f t="shared" si="705"/>
        <v>24977.419999999976</v>
      </c>
      <c r="M126" s="34">
        <f t="shared" si="705"/>
        <v>30616.830000000024</v>
      </c>
      <c r="N126" s="34">
        <f t="shared" si="705"/>
        <v>7083.2200000000048</v>
      </c>
      <c r="O126" s="34">
        <f t="shared" si="705"/>
        <v>4694.2100000000073</v>
      </c>
      <c r="P126" s="34">
        <f t="shared" si="705"/>
        <v>25609.409999999993</v>
      </c>
      <c r="Q126" s="34">
        <f t="shared" si="705"/>
        <v>9945.4799999999886</v>
      </c>
      <c r="R126" s="34">
        <f t="shared" si="705"/>
        <v>12727.990000000009</v>
      </c>
      <c r="S126" s="34">
        <f t="shared" si="705"/>
        <v>0</v>
      </c>
      <c r="T126" s="34">
        <f t="shared" si="705"/>
        <v>0</v>
      </c>
      <c r="U126" s="34">
        <f t="shared" si="705"/>
        <v>407695.95000000065</v>
      </c>
      <c r="V126" s="34">
        <f t="shared" si="705"/>
        <v>0</v>
      </c>
      <c r="W126" s="34">
        <f t="shared" si="705"/>
        <v>710148.60000000033</v>
      </c>
      <c r="X126" s="34">
        <f t="shared" ref="X126:AC126" si="706">IF($A127&lt;X$11,0,IF($A127=X$11,X$14,SUM(X124:X125)))</f>
        <v>-6.9121597334742546E-11</v>
      </c>
      <c r="Y126" s="34">
        <f t="shared" si="706"/>
        <v>54253.920000000013</v>
      </c>
      <c r="Z126" s="34">
        <f>+Z124+Z125</f>
        <v>62575.501999999797</v>
      </c>
      <c r="AA126" s="34">
        <f t="shared" si="706"/>
        <v>226109.71</v>
      </c>
      <c r="AB126" s="34">
        <f t="shared" si="706"/>
        <v>611531.43000000063</v>
      </c>
      <c r="AC126" s="34">
        <f t="shared" si="706"/>
        <v>564931.49999999953</v>
      </c>
      <c r="AD126" s="34">
        <f>IF($A127&lt;AD$11,0,IF($A127=AD$11,AD$14,SUM(AD124:AD125)))</f>
        <v>234722.22222222236</v>
      </c>
      <c r="AE126" s="34">
        <f>IF($A127&lt;AE$11,0,IF($A127=AE$11,AE$14,SUM(AE124:AE125)))</f>
        <v>384444.44444444426</v>
      </c>
      <c r="AF126" s="34">
        <f t="shared" si="702"/>
        <v>92361.111111111182</v>
      </c>
      <c r="AG126" s="34">
        <f t="shared" si="702"/>
        <v>720833.3333333336</v>
      </c>
      <c r="AH126" s="34">
        <f>IF($A127&lt;AH$11,0,IF($A127=AH$11,AH$14,SUM(AH124:AH125)))</f>
        <v>516388.88888888928</v>
      </c>
      <c r="AI126" s="34">
        <f t="shared" si="702"/>
        <v>397777.77777777775</v>
      </c>
      <c r="AJ126" s="34">
        <f t="shared" si="660"/>
        <v>5099428.9497777792</v>
      </c>
    </row>
    <row r="127" spans="1:36">
      <c r="A127" s="36">
        <f>+A126+31</f>
        <v>41826</v>
      </c>
      <c r="B127" s="31" t="s">
        <v>74</v>
      </c>
      <c r="C127" s="32">
        <v>0</v>
      </c>
      <c r="D127" s="32">
        <v>0</v>
      </c>
      <c r="E127" s="32">
        <f>IF(OR($A127&lt;E$11,$A127&gt;E$12),0,IF($A127=E$12,-E126,-E$16))</f>
        <v>0</v>
      </c>
      <c r="F127" s="32">
        <f>IF(OR($A127&lt;F$11,$A127&gt;F$12),0,IF($A127=F$12,-F126,-F$16))</f>
        <v>0</v>
      </c>
      <c r="G127" s="32">
        <f>IF(OR($A127&lt;G$11,$A127&gt;G$12),0,IF($A127=G$12,-G126,-G$16))</f>
        <v>0</v>
      </c>
      <c r="H127" s="32">
        <f>IF(OR($A127&lt;H$11,$A127&gt;H$12),0,IF($A127=H$12,-H126,-H$16))</f>
        <v>0</v>
      </c>
      <c r="I127" s="32">
        <f>IF(OR($A127&lt;I$11,$A127&gt;I$12),0,IF($A127=I$12,-I126,-I$16))</f>
        <v>0</v>
      </c>
      <c r="J127" s="32">
        <f>IF(OR($A127&lt;J$11,$A127&gt;J$12),0,IF($A127=J$12,-J126,-J$16))</f>
        <v>0</v>
      </c>
      <c r="K127" s="32">
        <f>IF(OR($A127&lt;K$11,$A127&gt;K$12),0,IF($A127=K$12,-K126,-K$16))</f>
        <v>0</v>
      </c>
      <c r="L127" s="32">
        <f>IF(OR($A127&lt;L$11,$A127&gt;L$12),0,IF($A127=L$12,-L126,-L$16))</f>
        <v>-1469.26</v>
      </c>
      <c r="M127" s="32">
        <f>IF(OR($A127&lt;M$11,$A127&gt;M$12),0,IF($A127=M$12,-M126,-M$16))</f>
        <v>-1800.99</v>
      </c>
      <c r="N127" s="32">
        <f>IF(OR($A127&lt;N$11,$A127&gt;N$12),0,IF($A127=N$12,-N126,-N$16))</f>
        <v>-416.66</v>
      </c>
      <c r="O127" s="32">
        <f>IF(OR($A127&lt;O$11,$A127&gt;O$12),0,IF($A127=O$12,-O126,-O$16))</f>
        <v>-276.13</v>
      </c>
      <c r="P127" s="32">
        <f>IF(OR($A127&lt;P$11,$A127&gt;P$12),0,IF($A127=P$12,-P126,-P$16))</f>
        <v>-382.23</v>
      </c>
      <c r="Q127" s="32">
        <f>IF(OR($A127&lt;Q$11,$A127&gt;Q$12),0,IF($A127=Q$12,-Q126,-Q$16))</f>
        <v>-148.44</v>
      </c>
      <c r="R127" s="32">
        <f>IF(OR($A127&lt;R$11,$A127&gt;R$12),0,IF($A127=R$12,-R126,-R$16))</f>
        <v>-189.97</v>
      </c>
      <c r="S127" s="32">
        <f>IF(OR($A127&lt;S$11,$A127&gt;S$12),0,IF($A127=S$12,-S126,-S$16))</f>
        <v>0</v>
      </c>
      <c r="T127" s="32">
        <f>IF(OR($A127&lt;T$11,$A127&gt;T$12),0,IF($A127=T$12,-T126,-T$16))</f>
        <v>0</v>
      </c>
      <c r="U127" s="32">
        <f>IF(OR($A127&lt;U$11,$A127&gt;U$12),0,IF($A127=U$12,-U126,-U$16))</f>
        <v>-3019.97</v>
      </c>
      <c r="V127" s="32">
        <f>IF(OR($A127&lt;V$11,$A127&gt;V$12),0,IF($A127=V$12,-V126,-V$16))</f>
        <v>0</v>
      </c>
      <c r="W127" s="32">
        <f>IF(OR($A127&lt;W$11,$A127&gt;W$12),0,IF($A127=W$12,-W126,-W$16))</f>
        <v>-5260.36</v>
      </c>
      <c r="X127" s="32">
        <f>IF(OR($A127&lt;X$11,$A127&gt;X$12),0,IF($A127=X$12,-X126,-X$16))</f>
        <v>0</v>
      </c>
      <c r="Y127" s="32">
        <f>IF(OR($A127&lt;Y$11,$A127&gt;Y$12),0,IF($A127=Y$12,-Y126,-Y$16))</f>
        <v>-809.76</v>
      </c>
      <c r="Z127" s="32">
        <f>IF(OR($A127&lt;Z$11,$A127&gt;Z$12),0,IF($A127=Z$12,-Z126,-Z$16))</f>
        <v>-619.56255555555549</v>
      </c>
      <c r="AA127" s="32">
        <f>IF(OR($A127&lt;AA$11,$A127&gt;AA$12),0,IF($A127=AA$12,-AA126,-AA$16))</f>
        <v>-2238.71</v>
      </c>
      <c r="AB127" s="32">
        <f>IF(OR($A127&lt;AB$11,$A127&gt;AB$12),0,IF($A127=AB$12,-AB126,-AB$16))</f>
        <v>-4145.22</v>
      </c>
      <c r="AC127" s="32">
        <f>IF(OR($A127&lt;AC$11,$A127&gt;AC$12),0,IF($A127=AC$12,-AC126,-AC$16))</f>
        <v>-3535.02</v>
      </c>
      <c r="AD127" s="32">
        <f>IF(OR($A127&lt;AD$11,$A127&gt;AD$12),0,IF($A127=AD$12,-AD126,-AD$16))</f>
        <v>-1388.8888888888889</v>
      </c>
      <c r="AE127" s="32">
        <f>IF(OR($A127&lt;AE$11,$A127&gt;AE$12),0,IF($A127=AE$12,-AE126,-AE$16))</f>
        <v>-2222.2222222222222</v>
      </c>
      <c r="AF127" s="32">
        <f>IF(OR($A127&lt;AF$11,$A127&gt;AF$12),0,IF($A127=AF$12,-AF126,-AF$16))</f>
        <v>-694.44444444444446</v>
      </c>
      <c r="AG127" s="32">
        <f>IF(OR($A127&lt;AG$11,$A127&gt;AG$12),0,IF($A127=AG$12,-AG126,-AG$16))</f>
        <v>-4166.666666666667</v>
      </c>
      <c r="AH127" s="32">
        <f>IF(OR($A127&lt;AH$11,$A127&gt;AH$12),0,IF($A127=AH$12,-AH126,-AH$16))</f>
        <v>-3055.5555555555557</v>
      </c>
      <c r="AI127" s="32">
        <f>IF(OR($A127&lt;AI$11,$A127&gt;AI$12),0,IF($A127=AI$12,-AI126,-AI$16))</f>
        <v>-2222.2222222222222</v>
      </c>
      <c r="AJ127" s="34">
        <f t="shared" si="660"/>
        <v>-38062.282555555554</v>
      </c>
    </row>
    <row r="128" spans="1:36">
      <c r="A128" s="30">
        <f>A127</f>
        <v>41826</v>
      </c>
      <c r="B128" s="35" t="s">
        <v>75</v>
      </c>
      <c r="C128" s="34">
        <f t="shared" ref="C128:AI128" si="707">IF($A129&lt;C$11,0,IF($A129=C$11,C$14,SUM(C126:C127)))</f>
        <v>0</v>
      </c>
      <c r="D128" s="34">
        <f t="shared" si="707"/>
        <v>0</v>
      </c>
      <c r="E128" s="34">
        <f t="shared" si="707"/>
        <v>0</v>
      </c>
      <c r="F128" s="34">
        <f t="shared" si="707"/>
        <v>0</v>
      </c>
      <c r="G128" s="34">
        <f t="shared" si="707"/>
        <v>0</v>
      </c>
      <c r="H128" s="34">
        <f t="shared" si="707"/>
        <v>0</v>
      </c>
      <c r="I128" s="34">
        <f t="shared" si="707"/>
        <v>0</v>
      </c>
      <c r="J128" s="34">
        <f t="shared" si="707"/>
        <v>0</v>
      </c>
      <c r="K128" s="34">
        <f t="shared" si="707"/>
        <v>0</v>
      </c>
      <c r="L128" s="34">
        <f t="shared" si="707"/>
        <v>23508.159999999978</v>
      </c>
      <c r="M128" s="34">
        <f t="shared" si="707"/>
        <v>28815.840000000022</v>
      </c>
      <c r="N128" s="34">
        <f t="shared" si="707"/>
        <v>6666.5600000000049</v>
      </c>
      <c r="O128" s="34">
        <f t="shared" si="707"/>
        <v>4418.0800000000072</v>
      </c>
      <c r="P128" s="34">
        <f t="shared" si="707"/>
        <v>25227.179999999993</v>
      </c>
      <c r="Q128" s="34">
        <f t="shared" si="707"/>
        <v>9797.0399999999881</v>
      </c>
      <c r="R128" s="34">
        <f t="shared" si="707"/>
        <v>12538.02000000001</v>
      </c>
      <c r="S128" s="34">
        <f t="shared" si="707"/>
        <v>0</v>
      </c>
      <c r="T128" s="34">
        <f t="shared" si="707"/>
        <v>0</v>
      </c>
      <c r="U128" s="34">
        <f t="shared" si="707"/>
        <v>404675.98000000068</v>
      </c>
      <c r="V128" s="34">
        <f t="shared" si="707"/>
        <v>0</v>
      </c>
      <c r="W128" s="34">
        <f t="shared" si="707"/>
        <v>704888.24000000034</v>
      </c>
      <c r="X128" s="34">
        <f t="shared" si="707"/>
        <v>-6.9121597334742546E-11</v>
      </c>
      <c r="Y128" s="34">
        <f t="shared" si="707"/>
        <v>53444.160000000011</v>
      </c>
      <c r="Z128" s="34">
        <f>+Z126+Z127</f>
        <v>61955.939444444244</v>
      </c>
      <c r="AA128" s="34">
        <f t="shared" si="707"/>
        <v>223871</v>
      </c>
      <c r="AB128" s="34">
        <f t="shared" si="707"/>
        <v>607386.21000000066</v>
      </c>
      <c r="AC128" s="34">
        <f t="shared" si="707"/>
        <v>561396.47999999952</v>
      </c>
      <c r="AD128" s="34">
        <f t="shared" si="707"/>
        <v>233333.33333333349</v>
      </c>
      <c r="AE128" s="34">
        <f t="shared" si="707"/>
        <v>382222.22222222202</v>
      </c>
      <c r="AF128" s="34">
        <f t="shared" si="707"/>
        <v>91666.666666666744</v>
      </c>
      <c r="AG128" s="34">
        <f t="shared" si="707"/>
        <v>716666.66666666698</v>
      </c>
      <c r="AH128" s="34">
        <f t="shared" si="707"/>
        <v>513333.33333333372</v>
      </c>
      <c r="AI128" s="34">
        <f t="shared" si="707"/>
        <v>395555.5555555555</v>
      </c>
      <c r="AJ128" s="34">
        <f t="shared" ref="AJ128:AJ130" si="708">SUM(I128:AI128)</f>
        <v>5061366.6672222242</v>
      </c>
    </row>
    <row r="129" spans="1:36" hidden="1">
      <c r="A129" s="36">
        <f>+A128+29</f>
        <v>41855</v>
      </c>
      <c r="B129" s="31" t="s">
        <v>74</v>
      </c>
      <c r="C129" s="32">
        <f>IF(OR($A129&lt;C$11,$A129&gt;C$12),0,IF($A129=C$12,-C128,-C$16))</f>
        <v>0</v>
      </c>
      <c r="D129" s="32">
        <f>IF(OR($A129&lt;D$11,$A129&gt;D$12),0,IF($A129=D$12,-D128,-D$16))</f>
        <v>0</v>
      </c>
      <c r="E129" s="32">
        <f>IF(OR($A129&lt;E$11,$A129&gt;E$12),0,IF($A129=E$12,-E128,-E$16))</f>
        <v>0</v>
      </c>
      <c r="F129" s="32">
        <f>IF(OR($A129&lt;F$11,$A129&gt;F$12),0,IF($A129=F$12,-F128,-F$16))</f>
        <v>0</v>
      </c>
      <c r="G129" s="32">
        <f>IF(OR($A129&lt;G$11,$A129&gt;G$12),0,IF($A129=G$12,-G128,-G$16))</f>
        <v>0</v>
      </c>
      <c r="H129" s="32">
        <f>IF(OR($A129&lt;H$11,$A129&gt;H$12),0,IF($A129=H$12,-H128,-H$16))</f>
        <v>0</v>
      </c>
      <c r="I129" s="32">
        <f>IF(OR($A129&lt;I$11,$A129&gt;I$12),0,IF($A129=I$12,-I128,-I$16))</f>
        <v>0</v>
      </c>
      <c r="J129" s="32">
        <f>IF(OR($A129&lt;J$11,$A129&gt;J$12),0,IF($A129=J$12,-J128,-J$16))</f>
        <v>0</v>
      </c>
      <c r="K129" s="32">
        <f>IF(OR($A129&lt;K$11,$A129&gt;K$12),0,IF($A129=K$12,-K128,-K$16))</f>
        <v>0</v>
      </c>
      <c r="L129" s="32">
        <f>IF(OR($A129&lt;L$11,$A129&gt;L$12),0,IF($A129=L$12,-L128,-L$16))</f>
        <v>-1469.26</v>
      </c>
      <c r="M129" s="32">
        <f>IF(OR($A129&lt;M$11,$A129&gt;M$12),0,IF($A129=M$12,-M128,-M$16))</f>
        <v>-1800.99</v>
      </c>
      <c r="N129" s="32">
        <f>IF(OR($A129&lt;N$11,$A129&gt;N$12),0,IF($A129=N$12,-N128,-N$16))</f>
        <v>-416.66</v>
      </c>
      <c r="O129" s="32">
        <f>IF(OR($A129&lt;O$11,$A129&gt;O$12),0,IF($A129=O$12,-O128,-O$16))</f>
        <v>-276.13</v>
      </c>
      <c r="P129" s="32">
        <f>IF(OR($A129&lt;P$11,$A129&gt;P$12),0,IF($A129=P$12,-P128,-P$16))</f>
        <v>-382.23</v>
      </c>
      <c r="Q129" s="32">
        <f>IF(OR($A129&lt;Q$11,$A129&gt;Q$12),0,IF($A129=Q$12,-Q128,-Q$16))</f>
        <v>-148.44</v>
      </c>
      <c r="R129" s="32">
        <f>IF(OR($A129&lt;R$11,$A129&gt;R$12),0,IF($A129=R$12,-R128,-R$16))</f>
        <v>-189.97</v>
      </c>
      <c r="S129" s="32">
        <f>IF(OR($A129&lt;S$11,$A129&gt;S$12),0,IF($A129=S$12,-S128,-S$16))</f>
        <v>0</v>
      </c>
      <c r="T129" s="32">
        <f>IF(OR($A129&lt;T$11,$A129&gt;T$12),0,IF($A129=T$12,-T128,-T$16))</f>
        <v>0</v>
      </c>
      <c r="U129" s="32">
        <f>IF(OR($A129&lt;U$11,$A129&gt;U$12),0,IF($A129=U$12,-U128,-U$16))</f>
        <v>-3019.97</v>
      </c>
      <c r="V129" s="32">
        <f>IF(OR($A129&lt;V$11,$A129&gt;V$12),0,IF($A129=V$12,-V128,-V$16))</f>
        <v>0</v>
      </c>
      <c r="W129" s="32">
        <f>IF(OR($A129&lt;W$11,$A129&gt;W$12),0,IF($A129=W$12,-W128,-W$16))</f>
        <v>-5260.36</v>
      </c>
      <c r="X129" s="32">
        <f>IF(OR($A129&lt;X$11,$A129&gt;X$12),0,IF($A129=X$12,-X128,-X$16))</f>
        <v>0</v>
      </c>
      <c r="Y129" s="32">
        <f>IF(OR($A129&lt;Y$11,$A129&gt;Y$12),0,IF($A129=Y$12,-Y128,-Y$16))</f>
        <v>-809.76</v>
      </c>
      <c r="Z129" s="32">
        <f>IF(OR($A129&lt;Z$11,$A129&gt;Z$12),0,IF($A129=Z$12,-Z128,-Z$16))</f>
        <v>-619.56255555555549</v>
      </c>
      <c r="AA129" s="32">
        <f>IF(OR($A129&lt;AA$11,$A129&gt;AA$12),0,IF($A129=AA$12,-AA128,-AA$16))</f>
        <v>-2238.71</v>
      </c>
      <c r="AB129" s="32">
        <f>IF(OR($A129&lt;AB$11,$A129&gt;AB$12),0,IF($A129=AB$12,-AB128,-AB$16))</f>
        <v>-4145.22</v>
      </c>
      <c r="AC129" s="32">
        <f>IF(OR($A129&lt;AC$11,$A129&gt;AC$12),0,IF($A129=AC$12,-AC128,-AC$16))</f>
        <v>-3535.02</v>
      </c>
      <c r="AD129" s="32">
        <f>IF(OR($A129&lt;AD$11,$A129&gt;AD$12),0,IF($A129=AD$12,-AD128,-AD$16))</f>
        <v>-1388.8888888888889</v>
      </c>
      <c r="AE129" s="32">
        <f>IF(OR($A129&lt;AE$11,$A129&gt;AE$12),0,IF($A129=AE$12,-AE128,-AE$16))</f>
        <v>-2222.2222222222222</v>
      </c>
      <c r="AF129" s="32">
        <f>IF(OR($A129&lt;AF$11,$A129&gt;AF$12),0,IF($A129=AF$12,-AF128,-AF$16))</f>
        <v>-694.44444444444446</v>
      </c>
      <c r="AG129" s="32">
        <f>IF(OR($A129&lt;AG$11,$A129&gt;AG$12),0,IF($A129=AG$12,-AG128,-AG$16))</f>
        <v>-4166.666666666667</v>
      </c>
      <c r="AH129" s="32">
        <f>IF(OR($A129&lt;AH$11,$A129&gt;AH$12),0,IF($A129=AH$12,-AH128,-AH$16))</f>
        <v>-3055.5555555555557</v>
      </c>
      <c r="AI129" s="32">
        <f>IF(OR($A129&lt;AI$11,$A129&gt;AI$12),0,IF($A129=AI$12,-AI128,-AI$16))</f>
        <v>-2222.2222222222222</v>
      </c>
      <c r="AJ129" s="34">
        <f t="shared" si="708"/>
        <v>-38062.282555555554</v>
      </c>
    </row>
    <row r="130" spans="1:36" hidden="1">
      <c r="A130" s="30">
        <f>A129</f>
        <v>41855</v>
      </c>
      <c r="B130" s="35" t="s">
        <v>75</v>
      </c>
      <c r="C130" s="34">
        <f t="shared" ref="C130:AI130" si="709">IF($A131&lt;C$11,0,IF($A131=C$11,C$14,SUM(C128:C129)))</f>
        <v>0</v>
      </c>
      <c r="D130" s="34">
        <f t="shared" si="709"/>
        <v>0</v>
      </c>
      <c r="E130" s="34">
        <f t="shared" si="709"/>
        <v>0</v>
      </c>
      <c r="F130" s="34">
        <f t="shared" si="709"/>
        <v>0</v>
      </c>
      <c r="G130" s="34">
        <f t="shared" si="709"/>
        <v>0</v>
      </c>
      <c r="H130" s="34">
        <f t="shared" si="709"/>
        <v>0</v>
      </c>
      <c r="I130" s="34">
        <f t="shared" si="709"/>
        <v>0</v>
      </c>
      <c r="J130" s="34">
        <f t="shared" si="709"/>
        <v>0</v>
      </c>
      <c r="K130" s="34">
        <f t="shared" si="709"/>
        <v>0</v>
      </c>
      <c r="L130" s="34">
        <f t="shared" si="709"/>
        <v>0</v>
      </c>
      <c r="M130" s="34">
        <f t="shared" si="709"/>
        <v>0</v>
      </c>
      <c r="N130" s="34">
        <f t="shared" si="709"/>
        <v>0</v>
      </c>
      <c r="O130" s="34">
        <f t="shared" si="709"/>
        <v>0</v>
      </c>
      <c r="P130" s="34">
        <f t="shared" si="709"/>
        <v>0</v>
      </c>
      <c r="Q130" s="34">
        <f t="shared" si="709"/>
        <v>0</v>
      </c>
      <c r="R130" s="34">
        <f t="shared" si="709"/>
        <v>0</v>
      </c>
      <c r="S130" s="34">
        <f t="shared" si="709"/>
        <v>0</v>
      </c>
      <c r="T130" s="34">
        <f t="shared" si="709"/>
        <v>0</v>
      </c>
      <c r="U130" s="34">
        <f t="shared" si="709"/>
        <v>0</v>
      </c>
      <c r="V130" s="34">
        <f t="shared" si="709"/>
        <v>0</v>
      </c>
      <c r="W130" s="34">
        <f t="shared" si="709"/>
        <v>0</v>
      </c>
      <c r="X130" s="34">
        <f t="shared" si="709"/>
        <v>0</v>
      </c>
      <c r="Y130" s="34">
        <f t="shared" si="709"/>
        <v>0</v>
      </c>
      <c r="Z130" s="34">
        <f t="shared" si="709"/>
        <v>0</v>
      </c>
      <c r="AA130" s="34">
        <f t="shared" si="709"/>
        <v>0</v>
      </c>
      <c r="AB130" s="34">
        <f t="shared" si="709"/>
        <v>0</v>
      </c>
      <c r="AC130" s="34">
        <f t="shared" si="709"/>
        <v>0</v>
      </c>
      <c r="AD130" s="34">
        <f t="shared" si="709"/>
        <v>0</v>
      </c>
      <c r="AE130" s="34">
        <f t="shared" si="709"/>
        <v>0</v>
      </c>
      <c r="AF130" s="34">
        <f t="shared" si="709"/>
        <v>0</v>
      </c>
      <c r="AG130" s="34">
        <f t="shared" si="709"/>
        <v>0</v>
      </c>
      <c r="AH130" s="34">
        <f t="shared" si="709"/>
        <v>0</v>
      </c>
      <c r="AI130" s="34">
        <f t="shared" si="709"/>
        <v>0</v>
      </c>
      <c r="AJ130" s="34">
        <f t="shared" si="708"/>
        <v>0</v>
      </c>
    </row>
    <row r="131" spans="1:36" hidden="1">
      <c r="A131" s="36"/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4"/>
    </row>
    <row r="132" spans="1:36" hidden="1">
      <c r="A132" s="30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</row>
    <row r="133" spans="1:36" hidden="1">
      <c r="A133" s="36"/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4"/>
    </row>
    <row r="134" spans="1:36" hidden="1">
      <c r="A134" s="30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</row>
    <row r="135" spans="1:36" hidden="1">
      <c r="A135" s="36"/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4"/>
    </row>
    <row r="136" spans="1:36" hidden="1">
      <c r="A136" s="30"/>
      <c r="B136" s="35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</row>
    <row r="137" spans="1:36" hidden="1">
      <c r="A137" s="36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4"/>
    </row>
    <row r="138" spans="1:36" hidden="1">
      <c r="A138" s="30"/>
      <c r="B138" s="35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</row>
    <row r="139" spans="1:36" hidden="1">
      <c r="A139" s="36"/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4"/>
    </row>
    <row r="140" spans="1:36" hidden="1">
      <c r="A140" s="30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</row>
    <row r="141" spans="1:36" hidden="1">
      <c r="A141" s="36"/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4"/>
    </row>
    <row r="142" spans="1:36" hidden="1">
      <c r="A142" s="30"/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</row>
    <row r="143" spans="1:36" hidden="1">
      <c r="A143" s="36"/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4"/>
    </row>
    <row r="144" spans="1:36" hidden="1">
      <c r="A144" s="30"/>
      <c r="B144" s="35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</row>
    <row r="145" spans="1:36" hidden="1">
      <c r="A145" s="36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4"/>
    </row>
    <row r="146" spans="1:36" hidden="1">
      <c r="A146" s="30"/>
      <c r="B146" s="35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</row>
    <row r="147" spans="1:36" hidden="1">
      <c r="A147" s="36"/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4"/>
    </row>
    <row r="148" spans="1:36" hidden="1">
      <c r="A148" s="30"/>
      <c r="B148" s="35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</row>
    <row r="149" spans="1:36" hidden="1">
      <c r="A149" s="36"/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4"/>
    </row>
    <row r="150" spans="1:36" hidden="1">
      <c r="A150" s="30"/>
      <c r="B150" s="35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</row>
    <row r="151" spans="1:36" hidden="1">
      <c r="A151" s="36"/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4"/>
    </row>
    <row r="152" spans="1:36" hidden="1">
      <c r="A152" s="30"/>
      <c r="B152" s="35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</row>
    <row r="153" spans="1:36" hidden="1">
      <c r="A153" s="36"/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4"/>
    </row>
    <row r="154" spans="1:36" hidden="1">
      <c r="A154" s="30"/>
      <c r="B154" s="35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</row>
    <row r="155" spans="1:36" hidden="1">
      <c r="A155" s="36"/>
      <c r="B155" s="31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4"/>
    </row>
    <row r="156" spans="1:36" hidden="1">
      <c r="A156" s="30"/>
      <c r="B156" s="35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</row>
    <row r="157" spans="1:36" hidden="1">
      <c r="A157" s="36"/>
      <c r="B157" s="3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4"/>
    </row>
    <row r="158" spans="1:36" hidden="1">
      <c r="A158" s="30"/>
      <c r="B158" s="35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</row>
    <row r="159" spans="1:36" hidden="1">
      <c r="A159" s="37"/>
      <c r="B159" s="31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4"/>
    </row>
    <row r="160" spans="1:36" hidden="1">
      <c r="A160" s="30"/>
      <c r="B160" s="35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</row>
    <row r="161" spans="1:36" hidden="1">
      <c r="A161" s="36"/>
      <c r="B161" s="31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4"/>
    </row>
    <row r="162" spans="1:36" hidden="1">
      <c r="A162" s="30"/>
      <c r="B162" s="35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</row>
    <row r="163" spans="1:36" hidden="1">
      <c r="A163" s="36"/>
      <c r="B163" s="3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4"/>
    </row>
    <row r="164" spans="1:36" hidden="1">
      <c r="A164" s="30"/>
      <c r="B164" s="35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</row>
    <row r="165" spans="1:36" hidden="1">
      <c r="A165" s="36"/>
      <c r="B165" s="31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4"/>
    </row>
    <row r="166" spans="1:36" hidden="1">
      <c r="A166" s="30"/>
      <c r="B166" s="35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</row>
    <row r="167" spans="1:36" hidden="1">
      <c r="A167" s="36"/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4"/>
    </row>
    <row r="168" spans="1:36" hidden="1">
      <c r="A168" s="30"/>
      <c r="B168" s="35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</row>
    <row r="169" spans="1:36" hidden="1">
      <c r="A169" s="36"/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4"/>
    </row>
    <row r="170" spans="1:36" hidden="1">
      <c r="A170" s="30"/>
      <c r="B170" s="35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</row>
    <row r="171" spans="1:36" hidden="1">
      <c r="A171" s="36"/>
      <c r="B171" s="31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4"/>
    </row>
    <row r="172" spans="1:36" hidden="1">
      <c r="A172" s="30"/>
      <c r="B172" s="35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</row>
    <row r="173" spans="1:36" hidden="1">
      <c r="A173" s="36"/>
      <c r="B173" s="31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4"/>
    </row>
    <row r="174" spans="1:36" hidden="1">
      <c r="A174" s="30"/>
      <c r="B174" s="35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</row>
    <row r="175" spans="1:36" hidden="1">
      <c r="A175" s="36"/>
      <c r="B175" s="31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4"/>
    </row>
    <row r="176" spans="1:36" hidden="1">
      <c r="A176" s="30"/>
      <c r="B176" s="35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</row>
    <row r="177" spans="1:36" hidden="1">
      <c r="A177" s="36"/>
      <c r="B177" s="31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4"/>
    </row>
    <row r="178" spans="1:36" hidden="1">
      <c r="A178" s="30"/>
      <c r="B178" s="35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</row>
    <row r="179" spans="1:36" hidden="1">
      <c r="A179" s="36"/>
      <c r="B179" s="3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4"/>
    </row>
    <row r="180" spans="1:36" hidden="1">
      <c r="A180" s="30"/>
      <c r="B180" s="35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</row>
    <row r="181" spans="1:36" hidden="1">
      <c r="A181" s="36"/>
      <c r="B181" s="31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4"/>
    </row>
    <row r="182" spans="1:36" hidden="1">
      <c r="A182" s="30"/>
      <c r="B182" s="35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</row>
    <row r="183" spans="1:36" hidden="1">
      <c r="A183" s="36"/>
      <c r="B183" s="31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4"/>
    </row>
    <row r="184" spans="1:36" hidden="1">
      <c r="A184" s="30"/>
      <c r="B184" s="35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</row>
    <row r="185" spans="1:36" hidden="1">
      <c r="A185" s="36"/>
      <c r="B185" s="31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4"/>
    </row>
    <row r="186" spans="1:36" hidden="1">
      <c r="A186" s="30"/>
      <c r="B186" s="35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</row>
    <row r="187" spans="1:36" hidden="1">
      <c r="A187" s="36"/>
      <c r="B187" s="31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4"/>
    </row>
    <row r="188" spans="1:36" hidden="1">
      <c r="A188" s="30"/>
      <c r="B188" s="35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</row>
    <row r="189" spans="1:36" hidden="1">
      <c r="A189" s="36"/>
      <c r="B189" s="31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4"/>
    </row>
    <row r="190" spans="1:36" hidden="1">
      <c r="A190" s="30"/>
      <c r="B190" s="35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</row>
    <row r="191" spans="1:36" hidden="1">
      <c r="A191" s="36"/>
      <c r="B191" s="31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4"/>
    </row>
    <row r="192" spans="1:36" hidden="1">
      <c r="A192" s="30"/>
      <c r="B192" s="35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</row>
    <row r="193" spans="1:36" hidden="1">
      <c r="A193" s="36"/>
      <c r="B193" s="3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4"/>
    </row>
    <row r="194" spans="1:36" hidden="1">
      <c r="A194" s="30"/>
      <c r="B194" s="35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</row>
    <row r="195" spans="1:36" hidden="1">
      <c r="A195" s="36"/>
      <c r="B195" s="3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4"/>
    </row>
    <row r="196" spans="1:36" hidden="1">
      <c r="A196" s="30"/>
      <c r="B196" s="35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</row>
    <row r="197" spans="1:36" hidden="1">
      <c r="A197" s="36"/>
      <c r="B197" s="3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4"/>
    </row>
    <row r="198" spans="1:36" hidden="1">
      <c r="A198" s="30"/>
      <c r="B198" s="35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</row>
    <row r="199" spans="1:36" hidden="1">
      <c r="A199" s="36"/>
      <c r="B199" s="3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4"/>
    </row>
    <row r="200" spans="1:36" hidden="1">
      <c r="A200" s="30"/>
      <c r="B200" s="35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</row>
    <row r="201" spans="1:36" hidden="1">
      <c r="A201" s="36"/>
      <c r="B201" s="3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4"/>
    </row>
    <row r="202" spans="1:36" hidden="1">
      <c r="A202" s="30"/>
      <c r="B202" s="35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</row>
    <row r="203" spans="1:36" hidden="1">
      <c r="A203" s="36"/>
      <c r="B203" s="31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4"/>
    </row>
    <row r="204" spans="1:36" hidden="1">
      <c r="A204" s="30"/>
      <c r="B204" s="35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</row>
    <row r="205" spans="1:36" hidden="1">
      <c r="A205" s="36"/>
      <c r="B205" s="31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4"/>
    </row>
    <row r="206" spans="1:36" hidden="1">
      <c r="A206" s="30"/>
      <c r="B206" s="35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</row>
    <row r="207" spans="1:36" hidden="1">
      <c r="A207" s="36"/>
      <c r="B207" s="31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4"/>
    </row>
    <row r="208" spans="1:36" hidden="1">
      <c r="A208" s="30"/>
      <c r="B208" s="35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</row>
    <row r="209" spans="1:36" hidden="1">
      <c r="A209" s="36"/>
      <c r="B209" s="31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4"/>
    </row>
    <row r="210" spans="1:36" hidden="1">
      <c r="A210" s="30"/>
      <c r="B210" s="35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</row>
    <row r="211" spans="1:36" hidden="1">
      <c r="A211" s="36"/>
      <c r="B211" s="31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4"/>
    </row>
    <row r="212" spans="1:36" hidden="1">
      <c r="A212" s="30"/>
      <c r="B212" s="35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</row>
    <row r="213" spans="1:36" hidden="1">
      <c r="A213" s="36"/>
      <c r="B213" s="31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4"/>
    </row>
    <row r="214" spans="1:36" hidden="1">
      <c r="A214" s="30"/>
      <c r="B214" s="35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</row>
    <row r="215" spans="1:36" hidden="1">
      <c r="A215" s="36"/>
      <c r="B215" s="31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4"/>
    </row>
    <row r="216" spans="1:36" hidden="1">
      <c r="A216" s="30"/>
      <c r="B216" s="35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</row>
    <row r="217" spans="1:36" hidden="1">
      <c r="A217" s="36"/>
      <c r="B217" s="31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4"/>
    </row>
    <row r="218" spans="1:36" hidden="1">
      <c r="A218" s="30"/>
      <c r="B218" s="35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</row>
    <row r="219" spans="1:36" hidden="1">
      <c r="A219" s="36"/>
      <c r="B219" s="31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4"/>
    </row>
    <row r="220" spans="1:36" hidden="1">
      <c r="A220" s="30"/>
      <c r="B220" s="35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</row>
    <row r="221" spans="1:36" hidden="1">
      <c r="A221" s="36"/>
      <c r="B221" s="31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4"/>
    </row>
    <row r="222" spans="1:36" hidden="1">
      <c r="A222" s="30"/>
      <c r="B222" s="35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</row>
    <row r="223" spans="1:36" hidden="1">
      <c r="A223" s="36"/>
      <c r="B223" s="31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4"/>
    </row>
    <row r="224" spans="1:36" hidden="1">
      <c r="A224" s="30"/>
      <c r="B224" s="35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</row>
    <row r="225" spans="1:36" hidden="1">
      <c r="A225" s="36"/>
      <c r="B225" s="31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4"/>
    </row>
    <row r="226" spans="1:36" hidden="1">
      <c r="A226" s="30"/>
      <c r="B226" s="35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</row>
    <row r="227" spans="1:36" hidden="1">
      <c r="A227" s="36"/>
      <c r="B227" s="31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4"/>
    </row>
    <row r="228" spans="1:36" hidden="1">
      <c r="A228" s="30"/>
      <c r="B228" s="35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</row>
    <row r="229" spans="1:36" hidden="1">
      <c r="A229" s="36"/>
      <c r="B229" s="31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4"/>
    </row>
    <row r="230" spans="1:36" hidden="1">
      <c r="A230" s="30"/>
      <c r="B230" s="35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</row>
    <row r="231" spans="1:36" hidden="1">
      <c r="A231" s="36"/>
      <c r="B231" s="31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4"/>
    </row>
    <row r="232" spans="1:36" hidden="1">
      <c r="A232" s="30"/>
      <c r="B232" s="35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</row>
    <row r="233" spans="1:36" hidden="1">
      <c r="A233" s="36"/>
      <c r="B233" s="31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4"/>
    </row>
    <row r="234" spans="1:36" hidden="1">
      <c r="A234" s="30"/>
      <c r="B234" s="35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</row>
    <row r="235" spans="1:36" hidden="1">
      <c r="A235" s="36"/>
      <c r="B235" s="31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4"/>
    </row>
    <row r="236" spans="1:36" hidden="1">
      <c r="A236" s="30"/>
      <c r="B236" s="35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</row>
    <row r="237" spans="1:36" hidden="1">
      <c r="A237" s="36"/>
      <c r="B237" s="31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4"/>
    </row>
    <row r="238" spans="1:36" hidden="1">
      <c r="A238" s="30"/>
      <c r="B238" s="35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</row>
    <row r="239" spans="1:36" hidden="1">
      <c r="A239" s="36"/>
      <c r="B239" s="31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4"/>
    </row>
    <row r="240" spans="1:36" hidden="1">
      <c r="A240" s="30"/>
      <c r="B240" s="35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</row>
    <row r="241" spans="1:36" hidden="1">
      <c r="A241" s="36"/>
      <c r="B241" s="3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4"/>
    </row>
    <row r="242" spans="1:36" hidden="1">
      <c r="A242" s="30"/>
      <c r="B242" s="35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</row>
    <row r="243" spans="1:36" hidden="1">
      <c r="A243" s="36"/>
      <c r="B243" s="31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4"/>
    </row>
    <row r="244" spans="1:36" hidden="1">
      <c r="A244" s="30"/>
      <c r="B244" s="35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</row>
    <row r="245" spans="1:36" hidden="1">
      <c r="A245" s="36"/>
      <c r="B245" s="31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4"/>
    </row>
    <row r="246" spans="1:36" hidden="1">
      <c r="A246" s="30"/>
      <c r="B246" s="35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</row>
    <row r="247" spans="1:36" hidden="1">
      <c r="A247" s="36"/>
      <c r="B247" s="31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4"/>
    </row>
    <row r="248" spans="1:36" hidden="1">
      <c r="A248" s="30"/>
      <c r="B248" s="35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</row>
    <row r="249" spans="1:36" hidden="1">
      <c r="A249" s="36"/>
      <c r="B249" s="31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4"/>
    </row>
    <row r="250" spans="1:36" hidden="1">
      <c r="A250" s="30"/>
      <c r="B250" s="35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</row>
    <row r="251" spans="1:36" hidden="1">
      <c r="A251" s="36"/>
      <c r="B251" s="31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4"/>
    </row>
    <row r="252" spans="1:36" hidden="1">
      <c r="A252" s="30"/>
      <c r="B252" s="35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</row>
    <row r="253" spans="1:36" hidden="1">
      <c r="A253" s="36"/>
      <c r="B253" s="31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4"/>
    </row>
    <row r="254" spans="1:36" hidden="1">
      <c r="A254" s="30"/>
      <c r="B254" s="35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</row>
    <row r="255" spans="1:36" hidden="1">
      <c r="A255" s="36"/>
      <c r="B255" s="31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4"/>
    </row>
    <row r="256" spans="1:36" hidden="1">
      <c r="A256" s="30"/>
      <c r="B256" s="35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</row>
    <row r="257" spans="1:36" hidden="1">
      <c r="A257" s="36"/>
      <c r="B257" s="31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4"/>
    </row>
    <row r="258" spans="1:36" hidden="1">
      <c r="A258" s="30"/>
      <c r="B258" s="35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</row>
    <row r="259" spans="1:36" hidden="1">
      <c r="A259" s="37"/>
      <c r="B259" s="31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4"/>
    </row>
    <row r="260" spans="1:36" hidden="1">
      <c r="A260" s="30"/>
      <c r="B260" s="35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</row>
    <row r="261" spans="1:36" hidden="1">
      <c r="A261" s="36"/>
      <c r="B261" s="31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4"/>
    </row>
    <row r="262" spans="1:36" hidden="1">
      <c r="A262" s="30"/>
      <c r="B262" s="35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</row>
    <row r="263" spans="1:36" hidden="1">
      <c r="A263" s="36"/>
      <c r="B263" s="31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4"/>
    </row>
    <row r="264" spans="1:36" hidden="1">
      <c r="A264" s="30"/>
      <c r="B264" s="35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</row>
    <row r="265" spans="1:36" hidden="1">
      <c r="A265" s="36"/>
      <c r="B265" s="31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4"/>
    </row>
    <row r="266" spans="1:36" hidden="1">
      <c r="A266" s="30"/>
      <c r="B266" s="35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</row>
    <row r="267" spans="1:36" hidden="1">
      <c r="A267" s="36"/>
      <c r="B267" s="31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4"/>
    </row>
    <row r="268" spans="1:36" hidden="1">
      <c r="A268" s="30"/>
      <c r="B268" s="35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</row>
    <row r="269" spans="1:36" hidden="1">
      <c r="A269" s="36"/>
      <c r="B269" s="31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4"/>
    </row>
    <row r="270" spans="1:36" hidden="1">
      <c r="A270" s="30"/>
      <c r="B270" s="35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</row>
    <row r="271" spans="1:36" hidden="1">
      <c r="A271" s="36"/>
      <c r="B271" s="31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4"/>
    </row>
    <row r="272" spans="1:36" hidden="1">
      <c r="A272" s="30"/>
      <c r="B272" s="35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</row>
    <row r="273" spans="1:36" hidden="1">
      <c r="A273" s="36"/>
      <c r="B273" s="31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4"/>
    </row>
    <row r="274" spans="1:36" hidden="1">
      <c r="A274" s="30"/>
      <c r="B274" s="35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</row>
    <row r="275" spans="1:36" hidden="1">
      <c r="A275" s="36"/>
      <c r="B275" s="31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4"/>
    </row>
    <row r="276" spans="1:36" hidden="1">
      <c r="A276" s="30"/>
      <c r="B276" s="35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</row>
    <row r="277" spans="1:36" hidden="1">
      <c r="A277" s="36"/>
      <c r="B277" s="31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4"/>
    </row>
    <row r="278" spans="1:36" hidden="1">
      <c r="A278" s="30"/>
      <c r="B278" s="35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</row>
    <row r="279" spans="1:36" hidden="1">
      <c r="A279" s="36"/>
      <c r="B279" s="31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4"/>
    </row>
    <row r="280" spans="1:36" hidden="1">
      <c r="A280" s="30"/>
      <c r="B280" s="35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</row>
    <row r="281" spans="1:36" hidden="1">
      <c r="A281" s="36"/>
      <c r="B281" s="31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4"/>
    </row>
    <row r="282" spans="1:36" hidden="1">
      <c r="A282" s="30"/>
      <c r="B282" s="35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</row>
    <row r="283" spans="1:36" hidden="1">
      <c r="A283" s="36"/>
      <c r="B283" s="31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4"/>
    </row>
    <row r="284" spans="1:36" hidden="1">
      <c r="A284" s="30"/>
      <c r="B284" s="35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</row>
    <row r="285" spans="1:36" hidden="1">
      <c r="A285" s="36"/>
      <c r="B285" s="31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4"/>
    </row>
    <row r="286" spans="1:36" hidden="1">
      <c r="A286" s="30"/>
      <c r="B286" s="35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</row>
    <row r="287" spans="1:36" hidden="1">
      <c r="A287" s="36"/>
      <c r="B287" s="31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4"/>
    </row>
    <row r="288" spans="1:36" hidden="1">
      <c r="A288" s="30"/>
      <c r="B288" s="35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</row>
    <row r="289" spans="1:36" hidden="1">
      <c r="A289" s="36"/>
      <c r="B289" s="31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4"/>
    </row>
    <row r="290" spans="1:36" hidden="1">
      <c r="A290" s="30"/>
      <c r="B290" s="35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</row>
    <row r="291" spans="1:36" hidden="1">
      <c r="A291" s="36"/>
      <c r="B291" s="31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4"/>
    </row>
    <row r="292" spans="1:36" hidden="1">
      <c r="A292" s="30"/>
      <c r="B292" s="35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</row>
    <row r="293" spans="1:36" hidden="1">
      <c r="A293" s="36"/>
      <c r="B293" s="31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4"/>
    </row>
    <row r="294" spans="1:36" hidden="1">
      <c r="A294" s="30"/>
      <c r="B294" s="35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</row>
    <row r="295" spans="1:36" hidden="1">
      <c r="A295" s="36"/>
      <c r="B295" s="31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4"/>
    </row>
    <row r="296" spans="1:36" hidden="1">
      <c r="A296" s="30"/>
      <c r="B296" s="35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</row>
    <row r="297" spans="1:36" hidden="1">
      <c r="A297" s="36"/>
      <c r="B297" s="31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4"/>
    </row>
    <row r="298" spans="1:36" hidden="1">
      <c r="A298" s="30"/>
      <c r="B298" s="35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</row>
    <row r="299" spans="1:36" hidden="1">
      <c r="A299" s="36"/>
      <c r="B299" s="31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4"/>
    </row>
    <row r="300" spans="1:36" hidden="1">
      <c r="A300" s="30"/>
      <c r="B300" s="35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</row>
    <row r="301" spans="1:36" hidden="1">
      <c r="A301" s="36"/>
      <c r="B301" s="31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4"/>
    </row>
    <row r="302" spans="1:36" hidden="1">
      <c r="A302" s="30"/>
      <c r="B302" s="35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</row>
    <row r="303" spans="1:36" hidden="1">
      <c r="A303" s="36"/>
      <c r="B303" s="31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4"/>
    </row>
    <row r="304" spans="1:36" hidden="1">
      <c r="A304" s="30"/>
      <c r="B304" s="35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</row>
    <row r="305" spans="1:36" hidden="1">
      <c r="A305" s="36"/>
      <c r="B305" s="31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4"/>
    </row>
    <row r="306" spans="1:36" hidden="1">
      <c r="A306" s="30"/>
      <c r="B306" s="35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</row>
    <row r="307" spans="1:36" hidden="1">
      <c r="A307" s="36"/>
      <c r="B307" s="31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4"/>
    </row>
    <row r="308" spans="1:36" hidden="1">
      <c r="A308" s="30"/>
      <c r="B308" s="35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</row>
    <row r="309" spans="1:36" hidden="1">
      <c r="A309" s="36"/>
      <c r="B309" s="31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4"/>
    </row>
    <row r="310" spans="1:36" hidden="1">
      <c r="A310" s="30"/>
      <c r="B310" s="35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</row>
    <row r="311" spans="1:36" hidden="1">
      <c r="A311" s="36"/>
      <c r="B311" s="31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4"/>
    </row>
    <row r="312" spans="1:36" hidden="1">
      <c r="A312" s="30"/>
      <c r="B312" s="35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</row>
    <row r="313" spans="1:36" hidden="1">
      <c r="A313" s="36"/>
      <c r="B313" s="31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4"/>
    </row>
    <row r="314" spans="1:36" hidden="1">
      <c r="A314" s="30"/>
      <c r="B314" s="35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</row>
    <row r="315" spans="1:36" hidden="1">
      <c r="A315" s="36"/>
      <c r="B315" s="31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4"/>
    </row>
    <row r="316" spans="1:36" hidden="1">
      <c r="A316" s="30"/>
      <c r="B316" s="35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</row>
    <row r="317" spans="1:36" hidden="1">
      <c r="A317" s="36"/>
      <c r="B317" s="31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4"/>
    </row>
    <row r="318" spans="1:36" hidden="1">
      <c r="A318" s="30"/>
      <c r="B318" s="35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</row>
    <row r="319" spans="1:36" hidden="1">
      <c r="A319" s="36"/>
      <c r="B319" s="31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4"/>
    </row>
    <row r="320" spans="1:36" hidden="1">
      <c r="A320" s="30"/>
      <c r="B320" s="35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</row>
    <row r="321" spans="1:36" hidden="1">
      <c r="A321" s="36"/>
      <c r="B321" s="31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4"/>
    </row>
    <row r="322" spans="1:36" hidden="1">
      <c r="A322" s="30"/>
      <c r="B322" s="35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</row>
    <row r="323" spans="1:36" hidden="1">
      <c r="A323" s="36"/>
      <c r="B323" s="31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4"/>
    </row>
    <row r="324" spans="1:36" hidden="1">
      <c r="A324" s="30"/>
      <c r="B324" s="35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</row>
    <row r="325" spans="1:36" hidden="1">
      <c r="A325" s="36"/>
      <c r="B325" s="31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4"/>
    </row>
    <row r="326" spans="1:36" hidden="1">
      <c r="A326" s="30"/>
      <c r="B326" s="35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</row>
    <row r="327" spans="1:36" hidden="1">
      <c r="A327" s="36"/>
      <c r="B327" s="31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4"/>
    </row>
    <row r="328" spans="1:36" hidden="1">
      <c r="A328" s="30"/>
      <c r="B328" s="35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</row>
    <row r="329" spans="1:36" hidden="1">
      <c r="A329" s="36"/>
      <c r="B329" s="31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4"/>
    </row>
    <row r="330" spans="1:36" hidden="1">
      <c r="A330" s="30"/>
      <c r="B330" s="35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</row>
    <row r="331" spans="1:36" hidden="1">
      <c r="A331" s="36"/>
      <c r="B331" s="31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4"/>
    </row>
    <row r="332" spans="1:36" hidden="1">
      <c r="A332" s="30"/>
      <c r="B332" s="35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</row>
    <row r="333" spans="1:36" hidden="1">
      <c r="A333" s="36"/>
      <c r="B333" s="31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4"/>
    </row>
    <row r="334" spans="1:36" hidden="1">
      <c r="A334" s="30"/>
      <c r="B334" s="35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</row>
    <row r="335" spans="1:36" hidden="1">
      <c r="A335" s="36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4"/>
    </row>
    <row r="336" spans="1:36" hidden="1">
      <c r="A336" s="30"/>
      <c r="B336" s="35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</row>
    <row r="337" spans="1:36" hidden="1">
      <c r="A337" s="36"/>
      <c r="B337" s="31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4"/>
    </row>
    <row r="338" spans="1:36" hidden="1">
      <c r="A338" s="30"/>
      <c r="B338" s="35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</row>
    <row r="339" spans="1:36" hidden="1">
      <c r="A339" s="36"/>
      <c r="B339" s="31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4"/>
    </row>
    <row r="340" spans="1:36" hidden="1">
      <c r="A340" s="30"/>
      <c r="B340" s="35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</row>
    <row r="341" spans="1:36" hidden="1">
      <c r="A341" s="36"/>
      <c r="B341" s="31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4"/>
    </row>
    <row r="342" spans="1:36" hidden="1">
      <c r="A342" s="30"/>
      <c r="B342" s="35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</row>
    <row r="343" spans="1:36" hidden="1">
      <c r="A343" s="36"/>
      <c r="B343" s="31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4"/>
    </row>
    <row r="344" spans="1:36" hidden="1">
      <c r="A344" s="30"/>
      <c r="B344" s="35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</row>
    <row r="345" spans="1:36" hidden="1">
      <c r="A345" s="36"/>
      <c r="B345" s="31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4"/>
    </row>
    <row r="346" spans="1:36" hidden="1">
      <c r="A346" s="30"/>
      <c r="B346" s="35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</row>
    <row r="347" spans="1:36" hidden="1">
      <c r="A347" s="36"/>
      <c r="B347" s="31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4"/>
    </row>
    <row r="348" spans="1:36" hidden="1">
      <c r="A348" s="30"/>
      <c r="B348" s="35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</row>
    <row r="349" spans="1:36" hidden="1">
      <c r="A349" s="36"/>
      <c r="B349" s="31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4"/>
    </row>
    <row r="350" spans="1:36" hidden="1">
      <c r="A350" s="30"/>
      <c r="B350" s="35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</row>
    <row r="351" spans="1:36" hidden="1">
      <c r="A351" s="36"/>
      <c r="B351" s="31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4"/>
    </row>
    <row r="352" spans="1:36" hidden="1">
      <c r="A352" s="30"/>
      <c r="B352" s="35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</row>
    <row r="353" spans="1:36" hidden="1">
      <c r="A353" s="36"/>
      <c r="B353" s="31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4"/>
    </row>
    <row r="354" spans="1:36" hidden="1">
      <c r="A354" s="30"/>
      <c r="B354" s="35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</row>
    <row r="355" spans="1:36" hidden="1">
      <c r="A355" s="36"/>
      <c r="B355" s="31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4"/>
    </row>
    <row r="356" spans="1:36" hidden="1">
      <c r="A356" s="30"/>
      <c r="B356" s="35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</row>
    <row r="357" spans="1:36" hidden="1">
      <c r="A357" s="36"/>
      <c r="B357" s="31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4"/>
    </row>
    <row r="358" spans="1:36" hidden="1">
      <c r="A358" s="30"/>
      <c r="B358" s="35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</row>
    <row r="359" spans="1:36" hidden="1">
      <c r="A359" s="36"/>
      <c r="B359" s="31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4"/>
    </row>
    <row r="360" spans="1:36" hidden="1">
      <c r="A360" s="30"/>
      <c r="B360" s="35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</row>
    <row r="361" spans="1:36" hidden="1">
      <c r="A361" s="36"/>
      <c r="B361" s="31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4"/>
    </row>
    <row r="362" spans="1:36" hidden="1">
      <c r="A362" s="30"/>
      <c r="B362" s="35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</row>
    <row r="363" spans="1:36" hidden="1">
      <c r="A363" s="36"/>
      <c r="B363" s="31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4"/>
    </row>
    <row r="364" spans="1:36" hidden="1">
      <c r="A364" s="30"/>
      <c r="B364" s="35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</row>
    <row r="365" spans="1:36" hidden="1">
      <c r="A365" s="36"/>
      <c r="B365" s="31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4"/>
    </row>
    <row r="366" spans="1:36" hidden="1">
      <c r="A366" s="30"/>
      <c r="B366" s="35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</row>
    <row r="367" spans="1:36" hidden="1">
      <c r="A367" s="36"/>
      <c r="B367" s="31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4"/>
    </row>
  </sheetData>
  <mergeCells count="7">
    <mergeCell ref="A16:B16"/>
    <mergeCell ref="A17:B17"/>
    <mergeCell ref="A9:B9"/>
    <mergeCell ref="A11:B11"/>
    <mergeCell ref="A12:B12"/>
    <mergeCell ref="A13:B13"/>
    <mergeCell ref="A14:B14"/>
  </mergeCells>
  <pageMargins left="0.7" right="0.7" top="0.75" bottom="0.75" header="0.3" footer="0.3"/>
  <pageSetup scale="55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American Water Works Company,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tiernegc</dc:creator>
  <cp:lastModifiedBy>tiernegc</cp:lastModifiedBy>
  <cp:lastPrinted>2013-02-07T15:45:12Z</cp:lastPrinted>
  <dcterms:created xsi:type="dcterms:W3CDTF">2013-02-06T22:00:47Z</dcterms:created>
  <dcterms:modified xsi:type="dcterms:W3CDTF">2013-02-07T16:16:47Z</dcterms:modified>
</cp:coreProperties>
</file>